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H:\L&amp;W\WASTEWATER\MEPDES\SMRO\DWQM\Toxics_Program\Toxics_Report_Forms\ToxsheetAutoFill_Duplicate facility names Issue\Toxsheet Revisions\Sustenance Fishing_2019-20\"/>
    </mc:Choice>
  </mc:AlternateContent>
  <xr:revisionPtr revIDLastSave="0" documentId="13_ncr:1_{1BF5B45F-8253-41BB-92B5-B1C42A9BC1F6}" xr6:coauthVersionLast="41" xr6:coauthVersionMax="41" xr10:uidLastSave="{00000000-0000-0000-0000-000000000000}"/>
  <bookViews>
    <workbookView xWindow="-110" yWindow="-110" windowWidth="19420" windowHeight="10420" tabRatio="412" activeTab="2" xr2:uid="{00000000-000D-0000-FFFF-FFFF00000000}"/>
  </bookViews>
  <sheets>
    <sheet name="WET Fresh" sheetId="3" r:id="rId1"/>
    <sheet name="WET Marine" sheetId="2" r:id="rId2"/>
    <sheet name="ToxSheet" sheetId="1" r:id="rId3"/>
    <sheet name="Mercury" sheetId="4" r:id="rId4"/>
    <sheet name="Program Facilities" sheetId="5" state="hidden" r:id="rId5"/>
  </sheets>
  <definedNames>
    <definedName name="Alkalinity_Salinity">ToxSheet!$Q$26</definedName>
    <definedName name="CASNUM_100027">ToxSheet!$Q$62</definedName>
    <definedName name="CASNUM_100414">ToxSheet!$Q$157</definedName>
    <definedName name="CASNUM_101553">ToxSheet!$Q$76</definedName>
    <definedName name="CASNUM_1024573">ToxSheet!$Q$128</definedName>
    <definedName name="CASNUM_1031078">ToxSheet!$Q$123</definedName>
    <definedName name="CASNUM_105679">ToxSheet!$Q$57</definedName>
    <definedName name="CASNUM_106467">ToxSheet!$Q$70</definedName>
    <definedName name="CASNUM_107028">ToxSheet!$Q$147</definedName>
    <definedName name="CASNUM_107062">ToxSheet!$Q$142</definedName>
    <definedName name="CASNUM_107131">ToxSheet!$Q$148</definedName>
    <definedName name="CASNUM_108601">ToxSheet!$Q$88</definedName>
    <definedName name="CASNUM_108883">ToxSheet!$Q$162</definedName>
    <definedName name="CASNUM_108907">ToxSheet!$Q$152</definedName>
    <definedName name="CASNUM_108952">ToxSheet!$Q$65</definedName>
    <definedName name="CASNUM_110758">ToxSheet!$Q$146</definedName>
    <definedName name="CASNUM_11096825">ToxSheet!$Q$135</definedName>
    <definedName name="CASNUM_11097691">ToxSheet!$Q$134</definedName>
    <definedName name="CASNUM_11104282">ToxSheet!$Q$130</definedName>
    <definedName name="CASNUM_11141165">ToxSheet!$Q$131</definedName>
    <definedName name="CASNUM_111444">ToxSheet!$Q$87</definedName>
    <definedName name="CASNUM_111911">ToxSheet!$Q$86</definedName>
    <definedName name="CASNUM_117817">ToxSheet!$Q$89</definedName>
    <definedName name="CASNUM_117840">ToxSheet!$Q$93</definedName>
    <definedName name="CASNUM_118741">ToxSheet!$Q$99</definedName>
    <definedName name="CASNUM_120127">ToxSheet!$Q$80</definedName>
    <definedName name="CASNUM_120821">ToxSheet!$Q$66</definedName>
    <definedName name="CASNUM_120832">ToxSheet!$Q$56</definedName>
    <definedName name="CASNUM_121142">ToxSheet!$Q$71</definedName>
    <definedName name="CASNUM_122667">ToxSheet!$Q$68</definedName>
    <definedName name="CASNUM_124481">ToxSheet!$Q$153</definedName>
    <definedName name="CASNUM_12672296">ToxSheet!$Q$133</definedName>
    <definedName name="CASNUM_12674112">ToxSheet!$Q$129</definedName>
    <definedName name="CASNUM_127184">ToxSheet!$Q$161</definedName>
    <definedName name="CASNUM_129000">ToxSheet!$Q$111</definedName>
    <definedName name="CASNUM_131113">ToxSheet!$Q$96</definedName>
    <definedName name="CASNUM_156605">ToxSheet!$Q$144</definedName>
    <definedName name="CASNUM_18540299">ToxSheet!$Q$39</definedName>
    <definedName name="CASNUM_191242">ToxSheet!$Q$84</definedName>
    <definedName name="CASNUM_193395">ToxSheet!$Q$103</definedName>
    <definedName name="CASNUM_205992">ToxSheet!$Q$75</definedName>
    <definedName name="CASNUM_206440">ToxSheet!$Q$97</definedName>
    <definedName name="CASNUM_207089">ToxSheet!$Q$85</definedName>
    <definedName name="CASNUM_208968">ToxSheet!$Q$79</definedName>
    <definedName name="CASNUM_218019">ToxSheet!$Q$91</definedName>
    <definedName name="CASNUM_309002">ToxSheet!$Q$117</definedName>
    <definedName name="CASNUM_319846">ToxSheet!$Q$115</definedName>
    <definedName name="CASNUM_319857">ToxSheet!$Q$118</definedName>
    <definedName name="CASNUM_319868">ToxSheet!$Q$121</definedName>
    <definedName name="CASNUM_33213659">ToxSheet!$Q$119</definedName>
    <definedName name="CASNUM_50293">ToxSheet!$Q$114</definedName>
    <definedName name="CASNUM_50328">ToxSheet!$Q$83</definedName>
    <definedName name="CASNUM_51285">ToxSheet!$Q$58</definedName>
    <definedName name="CASNUM_534521">ToxSheet!$Q$61</definedName>
    <definedName name="CASNUM_53469219">ToxSheet!$Q$132</definedName>
    <definedName name="CASNUM_53703">ToxSheet!$Q$94</definedName>
    <definedName name="CASNUM_541731">ToxSheet!$Q$69</definedName>
    <definedName name="CASNUM_542756">ToxSheet!$Q$145</definedName>
    <definedName name="CASNUM_56235">ToxSheet!$Q$151</definedName>
    <definedName name="CASNUM_56553">ToxSheet!$Q$82</definedName>
    <definedName name="CASNUM_57749">ToxSheet!$Q$120</definedName>
    <definedName name="CASNUM_58899">ToxSheet!$Q$126</definedName>
    <definedName name="CASNUM_59507">ToxSheet!$Q$63</definedName>
    <definedName name="CASNUM_60571">ToxSheet!$Q$122</definedName>
    <definedName name="CASNUM_606202">ToxSheet!$Q$72</definedName>
    <definedName name="CASNUM_621647">ToxSheet!$Q$105</definedName>
    <definedName name="CASNUM_62759">ToxSheet!$Q$106</definedName>
    <definedName name="CASNUM_67663">ToxSheet!$Q$155</definedName>
    <definedName name="CASNUM_67721">ToxSheet!$Q$102</definedName>
    <definedName name="CASNUM_7005723">ToxSheet!$Q$77</definedName>
    <definedName name="CASNUM_71432">ToxSheet!$Q$149</definedName>
    <definedName name="CASNUM_71556">ToxSheet!$Q$137</definedName>
    <definedName name="CASNUM_72208">ToxSheet!$Q$124</definedName>
    <definedName name="CASNUM_72548">ToxSheet!$Q$112</definedName>
    <definedName name="CASNUM_72559">ToxSheet!$Q$113</definedName>
    <definedName name="CASNUM_7421934">ToxSheet!$Q$125</definedName>
    <definedName name="CASNUM_7429905">ToxSheet!$Q$36</definedName>
    <definedName name="CASNUM_7439921">ToxSheet!$Q$43</definedName>
    <definedName name="CASNUM_7439976">ToxSheet!$Q$52</definedName>
    <definedName name="CASNUM_7440020">ToxSheet!$Q$44</definedName>
    <definedName name="CASNUM_7440280">ToxSheet!$Q$54</definedName>
    <definedName name="CASNUM_7440360">ToxSheet!$Q$50</definedName>
    <definedName name="CASNUM_7440382">ToxSheet!$Q$37</definedName>
    <definedName name="CASNUM_7440417">ToxSheet!$Q$51</definedName>
    <definedName name="CASNUM_7440439">ToxSheet!$Q$38</definedName>
    <definedName name="CASNUM_7440508">ToxSheet!$Q$40</definedName>
    <definedName name="CASNUM_7440666">ToxSheet!$Q$46</definedName>
    <definedName name="CASNUM_74839">ToxSheet!$Q$158</definedName>
    <definedName name="CASNUM_74873">ToxSheet!$Q$159</definedName>
    <definedName name="CASNUM_75003">ToxSheet!$Q$154</definedName>
    <definedName name="CASNUM_75014">ToxSheet!$Q$164</definedName>
    <definedName name="CASNUM_75092">ToxSheet!$Q$160</definedName>
    <definedName name="CASNUM_75252">ToxSheet!$Q$150</definedName>
    <definedName name="CASNUM_75274">ToxSheet!$Q$156</definedName>
    <definedName name="CASNUM_75343">ToxSheet!$Q$140</definedName>
    <definedName name="CASNUM_75354">ToxSheet!$Q$141</definedName>
    <definedName name="CASNUM_76448">ToxSheet!$Q$127</definedName>
    <definedName name="CASNUM_7664417">ToxSheet!$Q$35</definedName>
    <definedName name="CASNUM_7740224">ToxSheet!$Q$45</definedName>
    <definedName name="CASNUM_77474">ToxSheet!$Q$101</definedName>
    <definedName name="CASNUM_7782492">ToxSheet!$Q$53</definedName>
    <definedName name="CASNUM_7782505">ToxSheet!$Q$34</definedName>
    <definedName name="CASNUM_78591">ToxSheet!$Q$104</definedName>
    <definedName name="CASNUM_78875">ToxSheet!$Q$143</definedName>
    <definedName name="CASNUM_79005">ToxSheet!$Q$139</definedName>
    <definedName name="CASNUM_79016">ToxSheet!$Q$163</definedName>
    <definedName name="CASNUM_79345">ToxSheet!$Q$138</definedName>
    <definedName name="CASNUM_8001352">ToxSheet!$Q$136</definedName>
    <definedName name="CASNUM_83329">ToxSheet!$Q$78</definedName>
    <definedName name="CASNUM_84662">ToxSheet!$Q$95</definedName>
    <definedName name="CASNUM_84742">ToxSheet!$Q$92</definedName>
    <definedName name="CASNUM_85018">ToxSheet!$Q$110</definedName>
    <definedName name="CASNUM_85687">ToxSheet!$Q$90</definedName>
    <definedName name="CASNUM_86306">ToxSheet!$Q$107</definedName>
    <definedName name="CASNUM_86737">ToxSheet!$Q$98</definedName>
    <definedName name="CASNUM_87683">ToxSheet!$Q$100</definedName>
    <definedName name="CASNUM_87865">ToxSheet!$Q$64</definedName>
    <definedName name="CASNUM_88062">ToxSheet!$Q$55</definedName>
    <definedName name="CASNUM_88755">ToxSheet!$Q$60</definedName>
    <definedName name="CASNUM_91203">ToxSheet!$Q$108</definedName>
    <definedName name="CASNUM_91587">ToxSheet!$Q$73</definedName>
    <definedName name="CASNUM_91941">ToxSheet!$Q$74</definedName>
    <definedName name="CASNUM_92875">ToxSheet!$Q$81</definedName>
    <definedName name="CASNUM_95501">ToxSheet!$Q$67</definedName>
    <definedName name="CASNUM_95578">ToxSheet!$Q$59</definedName>
    <definedName name="CASNUM_959988">ToxSheet!$Q$116</definedName>
    <definedName name="CASNUM_98953">ToxSheet!$Q$109</definedName>
    <definedName name="CYANIDE_AVAILABLE">ToxSheet!$Q$42</definedName>
    <definedName name="CYANIDE_TOTAL">ToxSheet!$Q$41</definedName>
    <definedName name="info_Acute_dilution_factor">ToxSheet!$L$5</definedName>
    <definedName name="info_Chronic_dilution_factor">ToxSheet!$L$6</definedName>
    <definedName name="info_Criteria_Type">ToxSheet!$L$8</definedName>
    <definedName name="info_Date_Sample_Analyzed">ToxSheet!$T$6</definedName>
    <definedName name="info_Date_Sample_Collected">ToxSheet!$P$6</definedName>
    <definedName name="info_disname">ToxSheet!$L$1</definedName>
    <definedName name="info_Flow_Avg._for_Month">ToxSheet!$T$4</definedName>
    <definedName name="info_Flow_for_Day">ToxSheet!$P$4</definedName>
    <definedName name="info_Human_health_dilution_factor">ToxSheet!$L$7</definedName>
    <definedName name="info_Licensed_Flow">ToxSheet!$L$4</definedName>
    <definedName name="info_npdes">ToxSheet!$O$1</definedName>
    <definedName name="pH">ToxSheet!$Q$22</definedName>
    <definedName name="_xlnm.Print_Area" localSheetId="3">Mercury!$A$1:$K$38</definedName>
    <definedName name="_xlnm.Print_Area" localSheetId="2">ToxSheet!$A$1:$V$191</definedName>
    <definedName name="Specific_Conductance">ToxSheet!$Q$27</definedName>
    <definedName name="Total_Calcium">ToxSheet!$Q$30</definedName>
    <definedName name="Total_Hardness">ToxSheet!$Q$28</definedName>
    <definedName name="Total_Magnesium">ToxSheet!$Q$29</definedName>
    <definedName name="Total_Organic_Carbon">ToxSheet!$Q$23</definedName>
    <definedName name="Total_Solids">ToxSheet!$Q$24</definedName>
    <definedName name="Total_Suspended_Solids">ToxSheet!$Q$25</definedName>
    <definedName name="wet_fresh_trout_acute">'WET Fresh'!$D$14</definedName>
    <definedName name="wet_fresh_trout_chronic">'WET Fresh'!$D$15</definedName>
    <definedName name="wet_fresh_water_flea_acute">'WET Fresh'!$B$14</definedName>
    <definedName name="wet_fresh_water_flea_chronic">'WET Fresh'!$B$15</definedName>
    <definedName name="wet_marine_shrimp_acute">'WET Marine'!$B$14</definedName>
    <definedName name="wet_marine_urchin_chronic">'WET Marine'!$D$15</definedName>
    <definedName name="wet_refdate_fresh">'WET Fresh'!$G$8</definedName>
    <definedName name="wet_refdate_marine">'WET Marine'!$G$8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1" i="1" l="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50" i="1"/>
  <c r="J35" i="1"/>
  <c r="J37" i="1"/>
  <c r="J39" i="1"/>
  <c r="J41" i="1"/>
  <c r="J42" i="1"/>
  <c r="J44" i="1"/>
  <c r="J45" i="1"/>
  <c r="J46" i="1"/>
  <c r="J34" i="1"/>
  <c r="I35" i="1"/>
  <c r="I37" i="1"/>
  <c r="I39" i="1"/>
  <c r="I41" i="1"/>
  <c r="I42" i="1"/>
  <c r="I44" i="1"/>
  <c r="I45" i="1"/>
  <c r="I34" i="1"/>
  <c r="B2" i="1" l="1"/>
  <c r="D40" i="1" s="1"/>
  <c r="J40" i="1" s="1"/>
  <c r="D38" i="1" l="1"/>
  <c r="J38" i="1" s="1"/>
  <c r="C40" i="1"/>
  <c r="I40" i="1" s="1"/>
  <c r="C38" i="1"/>
  <c r="I38" i="1" s="1"/>
  <c r="C36" i="1"/>
  <c r="I36" i="1" s="1"/>
  <c r="C46" i="1"/>
  <c r="I46" i="1" s="1"/>
  <c r="D43" i="1"/>
  <c r="J43" i="1" s="1"/>
  <c r="C43" i="1"/>
  <c r="I43" i="1" s="1"/>
  <c r="D36" i="1"/>
  <c r="J36" i="1" s="1"/>
  <c r="L2" i="1"/>
  <c r="O1" i="1"/>
  <c r="K51" i="1" l="1"/>
  <c r="K55" i="1"/>
  <c r="K59" i="1"/>
  <c r="K63" i="1"/>
  <c r="K67" i="1"/>
  <c r="K71" i="1"/>
  <c r="K75" i="1"/>
  <c r="K79" i="1"/>
  <c r="K83" i="1"/>
  <c r="K87" i="1"/>
  <c r="K91" i="1"/>
  <c r="K95" i="1"/>
  <c r="K99" i="1"/>
  <c r="K103" i="1"/>
  <c r="K107" i="1"/>
  <c r="K111" i="1"/>
  <c r="K115" i="1"/>
  <c r="K119" i="1"/>
  <c r="K123" i="1"/>
  <c r="K127" i="1"/>
  <c r="K131" i="1"/>
  <c r="K135" i="1"/>
  <c r="K139" i="1"/>
  <c r="K143" i="1"/>
  <c r="K147" i="1"/>
  <c r="K151" i="1"/>
  <c r="K155" i="1"/>
  <c r="K159" i="1"/>
  <c r="K163" i="1"/>
  <c r="K38" i="1"/>
  <c r="K42" i="1"/>
  <c r="K46" i="1"/>
  <c r="K62" i="1"/>
  <c r="K138" i="1"/>
  <c r="K154" i="1"/>
  <c r="K45" i="1"/>
  <c r="K52" i="1"/>
  <c r="K56" i="1"/>
  <c r="K60" i="1"/>
  <c r="K64" i="1"/>
  <c r="K68" i="1"/>
  <c r="K72" i="1"/>
  <c r="K76" i="1"/>
  <c r="K80" i="1"/>
  <c r="K84" i="1"/>
  <c r="K88" i="1"/>
  <c r="K92" i="1"/>
  <c r="K96" i="1"/>
  <c r="K100" i="1"/>
  <c r="K104" i="1"/>
  <c r="K108" i="1"/>
  <c r="K112" i="1"/>
  <c r="K116" i="1"/>
  <c r="K120" i="1"/>
  <c r="K124" i="1"/>
  <c r="K128" i="1"/>
  <c r="K132" i="1"/>
  <c r="K136" i="1"/>
  <c r="K140" i="1"/>
  <c r="K144" i="1"/>
  <c r="K148" i="1"/>
  <c r="K152" i="1"/>
  <c r="K156" i="1"/>
  <c r="K160" i="1"/>
  <c r="K164" i="1"/>
  <c r="K35" i="1"/>
  <c r="K39" i="1"/>
  <c r="K43" i="1"/>
  <c r="K34" i="1"/>
  <c r="K58" i="1"/>
  <c r="K70" i="1"/>
  <c r="K78" i="1"/>
  <c r="K86" i="1"/>
  <c r="K94" i="1"/>
  <c r="K102" i="1"/>
  <c r="K110" i="1"/>
  <c r="K114" i="1"/>
  <c r="K122" i="1"/>
  <c r="K134" i="1"/>
  <c r="K146" i="1"/>
  <c r="K158" i="1"/>
  <c r="K41" i="1"/>
  <c r="K53" i="1"/>
  <c r="K57" i="1"/>
  <c r="K61" i="1"/>
  <c r="K65" i="1"/>
  <c r="K69" i="1"/>
  <c r="K73" i="1"/>
  <c r="K77" i="1"/>
  <c r="K81" i="1"/>
  <c r="K85" i="1"/>
  <c r="K89" i="1"/>
  <c r="K93" i="1"/>
  <c r="K97" i="1"/>
  <c r="K101" i="1"/>
  <c r="K105" i="1"/>
  <c r="K109" i="1"/>
  <c r="K113" i="1"/>
  <c r="K117" i="1"/>
  <c r="K121" i="1"/>
  <c r="K125" i="1"/>
  <c r="K129" i="1"/>
  <c r="K133" i="1"/>
  <c r="K137" i="1"/>
  <c r="K141" i="1"/>
  <c r="K145" i="1"/>
  <c r="K149" i="1"/>
  <c r="K153" i="1"/>
  <c r="K157" i="1"/>
  <c r="K161" i="1"/>
  <c r="K50" i="1"/>
  <c r="K36" i="1"/>
  <c r="K40" i="1"/>
  <c r="K44" i="1"/>
  <c r="K54" i="1"/>
  <c r="K66" i="1"/>
  <c r="K74" i="1"/>
  <c r="K82" i="1"/>
  <c r="K90" i="1"/>
  <c r="K98" i="1"/>
  <c r="K106" i="1"/>
  <c r="K118" i="1"/>
  <c r="K126" i="1"/>
  <c r="K130" i="1"/>
  <c r="K142" i="1"/>
  <c r="K150" i="1"/>
  <c r="K162" i="1"/>
  <c r="K37" i="1"/>
  <c r="P24" i="1"/>
  <c r="P23" i="1" l="1"/>
  <c r="P25" i="1"/>
  <c r="P26" i="1"/>
  <c r="P28" i="1"/>
  <c r="P29" i="1"/>
  <c r="P30" i="1"/>
  <c r="J2" i="4" l="1"/>
  <c r="I2" i="3"/>
  <c r="I2" i="2"/>
  <c r="R42" i="1" l="1"/>
  <c r="S42" i="1" s="1"/>
  <c r="O42" i="1"/>
  <c r="N42" i="1"/>
  <c r="M42" i="1"/>
  <c r="B26" i="4"/>
  <c r="N18" i="1"/>
  <c r="N20" i="1"/>
  <c r="M17" i="1"/>
  <c r="M19" i="1"/>
  <c r="B27" i="1"/>
  <c r="B30" i="1"/>
  <c r="B29" i="1"/>
  <c r="B28" i="1"/>
  <c r="L12" i="1"/>
  <c r="M51" i="1"/>
  <c r="R51" i="1"/>
  <c r="S51" i="1" s="1"/>
  <c r="N51" i="1"/>
  <c r="O51" i="1"/>
  <c r="M52" i="1"/>
  <c r="R52" i="1"/>
  <c r="N52" i="1"/>
  <c r="O52" i="1"/>
  <c r="M53" i="1"/>
  <c r="R53" i="1"/>
  <c r="S53" i="1" s="1"/>
  <c r="N53" i="1"/>
  <c r="O53" i="1"/>
  <c r="M54" i="1"/>
  <c r="R54" i="1"/>
  <c r="S54" i="1" s="1"/>
  <c r="N54" i="1"/>
  <c r="O54" i="1"/>
  <c r="M55" i="1"/>
  <c r="R55" i="1"/>
  <c r="S55" i="1" s="1"/>
  <c r="N55" i="1"/>
  <c r="O55" i="1"/>
  <c r="M56" i="1"/>
  <c r="R56" i="1"/>
  <c r="N56" i="1"/>
  <c r="O56" i="1"/>
  <c r="M57" i="1"/>
  <c r="R57" i="1"/>
  <c r="S57" i="1" s="1"/>
  <c r="N57" i="1"/>
  <c r="O57" i="1"/>
  <c r="M58" i="1"/>
  <c r="R58" i="1"/>
  <c r="S58" i="1" s="1"/>
  <c r="N58" i="1"/>
  <c r="O58" i="1"/>
  <c r="M59" i="1"/>
  <c r="R59" i="1"/>
  <c r="S59" i="1" s="1"/>
  <c r="N59" i="1"/>
  <c r="O59" i="1"/>
  <c r="M60" i="1"/>
  <c r="R60" i="1"/>
  <c r="N60" i="1"/>
  <c r="O60" i="1"/>
  <c r="M61" i="1"/>
  <c r="R61" i="1"/>
  <c r="S61" i="1" s="1"/>
  <c r="N61" i="1"/>
  <c r="O61" i="1"/>
  <c r="M62" i="1"/>
  <c r="R62" i="1"/>
  <c r="S62" i="1" s="1"/>
  <c r="N62" i="1"/>
  <c r="O62" i="1"/>
  <c r="M63" i="1"/>
  <c r="R63" i="1"/>
  <c r="S63" i="1" s="1"/>
  <c r="N63" i="1"/>
  <c r="O63" i="1"/>
  <c r="M64" i="1"/>
  <c r="R64" i="1"/>
  <c r="N64" i="1"/>
  <c r="O64" i="1"/>
  <c r="M65" i="1"/>
  <c r="R65" i="1"/>
  <c r="S65" i="1" s="1"/>
  <c r="N65" i="1"/>
  <c r="O65" i="1"/>
  <c r="M66" i="1"/>
  <c r="R66" i="1"/>
  <c r="S66" i="1" s="1"/>
  <c r="N66" i="1"/>
  <c r="O66" i="1"/>
  <c r="M67" i="1"/>
  <c r="R67" i="1"/>
  <c r="S67" i="1" s="1"/>
  <c r="N67" i="1"/>
  <c r="O67" i="1"/>
  <c r="M68" i="1"/>
  <c r="R68" i="1"/>
  <c r="S68" i="1" s="1"/>
  <c r="N68" i="1"/>
  <c r="O68" i="1"/>
  <c r="M69" i="1"/>
  <c r="R69" i="1"/>
  <c r="S69" i="1" s="1"/>
  <c r="N69" i="1"/>
  <c r="O69" i="1"/>
  <c r="M70" i="1"/>
  <c r="R70" i="1"/>
  <c r="S70" i="1" s="1"/>
  <c r="N70" i="1"/>
  <c r="O70" i="1"/>
  <c r="M71" i="1"/>
  <c r="R71" i="1"/>
  <c r="N71" i="1"/>
  <c r="O71" i="1"/>
  <c r="M72" i="1"/>
  <c r="R72" i="1"/>
  <c r="S72" i="1" s="1"/>
  <c r="N72" i="1"/>
  <c r="O72" i="1"/>
  <c r="M73" i="1"/>
  <c r="R73" i="1"/>
  <c r="S73" i="1" s="1"/>
  <c r="N73" i="1"/>
  <c r="O73" i="1"/>
  <c r="M74" i="1"/>
  <c r="R74" i="1"/>
  <c r="S74" i="1" s="1"/>
  <c r="N74" i="1"/>
  <c r="O74" i="1"/>
  <c r="M75" i="1"/>
  <c r="R75" i="1"/>
  <c r="N75" i="1"/>
  <c r="O75" i="1"/>
  <c r="M76" i="1"/>
  <c r="R76" i="1"/>
  <c r="S76" i="1" s="1"/>
  <c r="N76" i="1"/>
  <c r="O76" i="1"/>
  <c r="M77" i="1"/>
  <c r="R77" i="1"/>
  <c r="S77" i="1" s="1"/>
  <c r="N77" i="1"/>
  <c r="O77" i="1"/>
  <c r="M78" i="1"/>
  <c r="R78" i="1"/>
  <c r="S78" i="1" s="1"/>
  <c r="N78" i="1"/>
  <c r="O78" i="1"/>
  <c r="M79" i="1"/>
  <c r="R79" i="1"/>
  <c r="S79" i="1" s="1"/>
  <c r="N79" i="1"/>
  <c r="O79" i="1"/>
  <c r="M80" i="1"/>
  <c r="R80" i="1"/>
  <c r="S80" i="1" s="1"/>
  <c r="N80" i="1"/>
  <c r="O80" i="1"/>
  <c r="M81" i="1"/>
  <c r="R81" i="1"/>
  <c r="S81" i="1" s="1"/>
  <c r="N81" i="1"/>
  <c r="O81" i="1"/>
  <c r="M82" i="1"/>
  <c r="R82" i="1"/>
  <c r="S82" i="1" s="1"/>
  <c r="N82" i="1"/>
  <c r="O82" i="1"/>
  <c r="M83" i="1"/>
  <c r="R83" i="1"/>
  <c r="S83" i="1" s="1"/>
  <c r="N83" i="1"/>
  <c r="O83" i="1"/>
  <c r="M84" i="1"/>
  <c r="R84" i="1"/>
  <c r="S84" i="1" s="1"/>
  <c r="N84" i="1"/>
  <c r="O84" i="1"/>
  <c r="M85" i="1"/>
  <c r="R85" i="1"/>
  <c r="S85" i="1" s="1"/>
  <c r="N85" i="1"/>
  <c r="O85" i="1"/>
  <c r="M86" i="1"/>
  <c r="R86" i="1"/>
  <c r="S86" i="1" s="1"/>
  <c r="N86" i="1"/>
  <c r="O86" i="1"/>
  <c r="M87" i="1"/>
  <c r="R87" i="1"/>
  <c r="S87" i="1" s="1"/>
  <c r="N87" i="1"/>
  <c r="O87" i="1"/>
  <c r="M88" i="1"/>
  <c r="R88" i="1"/>
  <c r="S88" i="1" s="1"/>
  <c r="N88" i="1"/>
  <c r="O88" i="1"/>
  <c r="M89" i="1"/>
  <c r="R89" i="1"/>
  <c r="N89" i="1"/>
  <c r="O89" i="1"/>
  <c r="M90" i="1"/>
  <c r="R90" i="1"/>
  <c r="S90" i="1" s="1"/>
  <c r="N90" i="1"/>
  <c r="O90" i="1"/>
  <c r="M91" i="1"/>
  <c r="R91" i="1"/>
  <c r="S91" i="1" s="1"/>
  <c r="N91" i="1"/>
  <c r="O91" i="1"/>
  <c r="M92" i="1"/>
  <c r="R92" i="1"/>
  <c r="S92" i="1" s="1"/>
  <c r="N92" i="1"/>
  <c r="O92" i="1"/>
  <c r="M93" i="1"/>
  <c r="R93" i="1"/>
  <c r="S93" i="1" s="1"/>
  <c r="N93" i="1"/>
  <c r="O93" i="1"/>
  <c r="M94" i="1"/>
  <c r="R94" i="1"/>
  <c r="S94" i="1" s="1"/>
  <c r="N94" i="1"/>
  <c r="O94" i="1"/>
  <c r="M95" i="1"/>
  <c r="R95" i="1"/>
  <c r="S95" i="1" s="1"/>
  <c r="N95" i="1"/>
  <c r="O95" i="1"/>
  <c r="M96" i="1"/>
  <c r="R96" i="1"/>
  <c r="N96" i="1"/>
  <c r="O96" i="1"/>
  <c r="M97" i="1"/>
  <c r="R97" i="1"/>
  <c r="S97" i="1" s="1"/>
  <c r="N97" i="1"/>
  <c r="O97" i="1"/>
  <c r="M98" i="1"/>
  <c r="R98" i="1"/>
  <c r="S98" i="1" s="1"/>
  <c r="N98" i="1"/>
  <c r="O98" i="1"/>
  <c r="M99" i="1"/>
  <c r="R99" i="1"/>
  <c r="S99" i="1" s="1"/>
  <c r="N99" i="1"/>
  <c r="O99" i="1"/>
  <c r="M100" i="1"/>
  <c r="R100" i="1"/>
  <c r="S100" i="1" s="1"/>
  <c r="N100" i="1"/>
  <c r="O100" i="1"/>
  <c r="M101" i="1"/>
  <c r="R101" i="1"/>
  <c r="S101" i="1" s="1"/>
  <c r="N101" i="1"/>
  <c r="O101" i="1"/>
  <c r="M102" i="1"/>
  <c r="R102" i="1"/>
  <c r="S102" i="1" s="1"/>
  <c r="N102" i="1"/>
  <c r="O102" i="1"/>
  <c r="M103" i="1"/>
  <c r="R103" i="1"/>
  <c r="S103" i="1" s="1"/>
  <c r="N103" i="1"/>
  <c r="O103" i="1"/>
  <c r="M104" i="1"/>
  <c r="R104" i="1"/>
  <c r="S104" i="1" s="1"/>
  <c r="N104" i="1"/>
  <c r="O104" i="1"/>
  <c r="M105" i="1"/>
  <c r="R105" i="1"/>
  <c r="S105" i="1" s="1"/>
  <c r="N105" i="1"/>
  <c r="O105" i="1"/>
  <c r="M106" i="1"/>
  <c r="R106" i="1"/>
  <c r="S106" i="1" s="1"/>
  <c r="N106" i="1"/>
  <c r="O106" i="1"/>
  <c r="M107" i="1"/>
  <c r="R107" i="1"/>
  <c r="S107" i="1" s="1"/>
  <c r="N107" i="1"/>
  <c r="O107" i="1"/>
  <c r="M108" i="1"/>
  <c r="R108" i="1"/>
  <c r="S108" i="1" s="1"/>
  <c r="N108" i="1"/>
  <c r="O108" i="1"/>
  <c r="M109" i="1"/>
  <c r="R109" i="1"/>
  <c r="S109" i="1" s="1"/>
  <c r="N109" i="1"/>
  <c r="O109" i="1"/>
  <c r="M110" i="1"/>
  <c r="R110" i="1"/>
  <c r="S110" i="1" s="1"/>
  <c r="N110" i="1"/>
  <c r="O110" i="1"/>
  <c r="M111" i="1"/>
  <c r="R111" i="1"/>
  <c r="N111" i="1"/>
  <c r="O111" i="1"/>
  <c r="M112" i="1"/>
  <c r="R112" i="1"/>
  <c r="S112" i="1" s="1"/>
  <c r="N112" i="1"/>
  <c r="O112" i="1"/>
  <c r="M113" i="1"/>
  <c r="R113" i="1"/>
  <c r="N113" i="1"/>
  <c r="O113" i="1"/>
  <c r="M114" i="1"/>
  <c r="R114" i="1"/>
  <c r="S114" i="1" s="1"/>
  <c r="N114" i="1"/>
  <c r="O114" i="1"/>
  <c r="M115" i="1"/>
  <c r="R115" i="1"/>
  <c r="S115" i="1" s="1"/>
  <c r="N115" i="1"/>
  <c r="O115" i="1"/>
  <c r="M116" i="1"/>
  <c r="R116" i="1"/>
  <c r="N116" i="1"/>
  <c r="O116" i="1"/>
  <c r="M117" i="1"/>
  <c r="R117" i="1"/>
  <c r="S117" i="1" s="1"/>
  <c r="N117" i="1"/>
  <c r="O117" i="1"/>
  <c r="M118" i="1"/>
  <c r="R118" i="1"/>
  <c r="S118" i="1" s="1"/>
  <c r="N118" i="1"/>
  <c r="O118" i="1"/>
  <c r="M119" i="1"/>
  <c r="R119" i="1"/>
  <c r="S119" i="1" s="1"/>
  <c r="N119" i="1"/>
  <c r="O119" i="1"/>
  <c r="M120" i="1"/>
  <c r="R120" i="1"/>
  <c r="S120" i="1" s="1"/>
  <c r="N120" i="1"/>
  <c r="O120" i="1"/>
  <c r="M121" i="1"/>
  <c r="R121" i="1"/>
  <c r="S121" i="1" s="1"/>
  <c r="N121" i="1"/>
  <c r="O121" i="1"/>
  <c r="M122" i="1"/>
  <c r="R122" i="1"/>
  <c r="S122" i="1" s="1"/>
  <c r="N122" i="1"/>
  <c r="O122" i="1"/>
  <c r="M123" i="1"/>
  <c r="R123" i="1"/>
  <c r="S123" i="1" s="1"/>
  <c r="N123" i="1"/>
  <c r="O123" i="1"/>
  <c r="M124" i="1"/>
  <c r="R124" i="1"/>
  <c r="S124" i="1" s="1"/>
  <c r="N124" i="1"/>
  <c r="O124" i="1"/>
  <c r="M125" i="1"/>
  <c r="R125" i="1"/>
  <c r="S125" i="1" s="1"/>
  <c r="N125" i="1"/>
  <c r="O125" i="1"/>
  <c r="M126" i="1"/>
  <c r="R126" i="1"/>
  <c r="S126" i="1" s="1"/>
  <c r="N126" i="1"/>
  <c r="O126" i="1"/>
  <c r="M127" i="1"/>
  <c r="R127" i="1"/>
  <c r="S127" i="1" s="1"/>
  <c r="N127" i="1"/>
  <c r="O127" i="1"/>
  <c r="M128" i="1"/>
  <c r="R128" i="1"/>
  <c r="N128" i="1"/>
  <c r="O128" i="1"/>
  <c r="M129" i="1"/>
  <c r="R129" i="1"/>
  <c r="N129" i="1"/>
  <c r="O129" i="1"/>
  <c r="M130" i="1"/>
  <c r="R130" i="1"/>
  <c r="S130" i="1" s="1"/>
  <c r="N130" i="1"/>
  <c r="O130" i="1"/>
  <c r="M131" i="1"/>
  <c r="R131" i="1"/>
  <c r="S131" i="1" s="1"/>
  <c r="N131" i="1"/>
  <c r="O131" i="1"/>
  <c r="M132" i="1"/>
  <c r="R132" i="1"/>
  <c r="S132" i="1" s="1"/>
  <c r="N132" i="1"/>
  <c r="O132" i="1"/>
  <c r="M133" i="1"/>
  <c r="R133" i="1"/>
  <c r="S133" i="1" s="1"/>
  <c r="N133" i="1"/>
  <c r="O133" i="1"/>
  <c r="M134" i="1"/>
  <c r="R134" i="1"/>
  <c r="S134" i="1" s="1"/>
  <c r="N134" i="1"/>
  <c r="O134" i="1"/>
  <c r="M135" i="1"/>
  <c r="R135" i="1"/>
  <c r="S135" i="1" s="1"/>
  <c r="N135" i="1"/>
  <c r="O135" i="1"/>
  <c r="M136" i="1"/>
  <c r="R136" i="1"/>
  <c r="N136" i="1"/>
  <c r="O136" i="1"/>
  <c r="M137" i="1"/>
  <c r="R137" i="1"/>
  <c r="S137" i="1" s="1"/>
  <c r="N137" i="1"/>
  <c r="O137" i="1"/>
  <c r="M138" i="1"/>
  <c r="R138" i="1"/>
  <c r="N138" i="1"/>
  <c r="O138" i="1"/>
  <c r="M139" i="1"/>
  <c r="R139" i="1"/>
  <c r="S139" i="1" s="1"/>
  <c r="N139" i="1"/>
  <c r="U139" i="1" s="1"/>
  <c r="O139" i="1"/>
  <c r="M140" i="1"/>
  <c r="R140" i="1"/>
  <c r="S140" i="1" s="1"/>
  <c r="N140" i="1"/>
  <c r="U140" i="1" s="1"/>
  <c r="O140" i="1"/>
  <c r="M141" i="1"/>
  <c r="R141" i="1"/>
  <c r="S141" i="1"/>
  <c r="N141" i="1"/>
  <c r="O141" i="1"/>
  <c r="M142" i="1"/>
  <c r="R142" i="1"/>
  <c r="S142" i="1" s="1"/>
  <c r="N142" i="1"/>
  <c r="O142" i="1"/>
  <c r="M143" i="1"/>
  <c r="R143" i="1"/>
  <c r="S143" i="1" s="1"/>
  <c r="N143" i="1"/>
  <c r="O143" i="1"/>
  <c r="M144" i="1"/>
  <c r="R144" i="1"/>
  <c r="S144" i="1" s="1"/>
  <c r="N144" i="1"/>
  <c r="O144" i="1"/>
  <c r="M145" i="1"/>
  <c r="R145" i="1"/>
  <c r="S145" i="1" s="1"/>
  <c r="N145" i="1"/>
  <c r="O145" i="1"/>
  <c r="M146" i="1"/>
  <c r="R146" i="1"/>
  <c r="N146" i="1"/>
  <c r="O146" i="1"/>
  <c r="R147" i="1"/>
  <c r="S147" i="1" s="1"/>
  <c r="M147" i="1"/>
  <c r="T147" i="1" s="1"/>
  <c r="N147" i="1"/>
  <c r="O147" i="1"/>
  <c r="M148" i="1"/>
  <c r="R148" i="1"/>
  <c r="S148" i="1" s="1"/>
  <c r="N148" i="1"/>
  <c r="O148" i="1"/>
  <c r="M149" i="1"/>
  <c r="R149" i="1"/>
  <c r="S149" i="1" s="1"/>
  <c r="N149" i="1"/>
  <c r="O149" i="1"/>
  <c r="M150" i="1"/>
  <c r="R150" i="1"/>
  <c r="S150" i="1" s="1"/>
  <c r="N150" i="1"/>
  <c r="O150" i="1"/>
  <c r="M151" i="1"/>
  <c r="R151" i="1"/>
  <c r="S151" i="1" s="1"/>
  <c r="N151" i="1"/>
  <c r="O151" i="1"/>
  <c r="M152" i="1"/>
  <c r="R152" i="1"/>
  <c r="S152" i="1" s="1"/>
  <c r="N152" i="1"/>
  <c r="O152" i="1"/>
  <c r="M153" i="1"/>
  <c r="R153" i="1"/>
  <c r="S153" i="1" s="1"/>
  <c r="N153" i="1"/>
  <c r="O153" i="1"/>
  <c r="M154" i="1"/>
  <c r="R154" i="1"/>
  <c r="S154" i="1" s="1"/>
  <c r="N154" i="1"/>
  <c r="O154" i="1"/>
  <c r="M155" i="1"/>
  <c r="R155" i="1"/>
  <c r="N155" i="1"/>
  <c r="O155" i="1"/>
  <c r="M156" i="1"/>
  <c r="R156" i="1"/>
  <c r="S156" i="1" s="1"/>
  <c r="N156" i="1"/>
  <c r="O156" i="1"/>
  <c r="M157" i="1"/>
  <c r="R157" i="1"/>
  <c r="S157" i="1" s="1"/>
  <c r="N157" i="1"/>
  <c r="O157" i="1"/>
  <c r="M158" i="1"/>
  <c r="R158" i="1"/>
  <c r="S158" i="1" s="1"/>
  <c r="N158" i="1"/>
  <c r="O158" i="1"/>
  <c r="M159" i="1"/>
  <c r="R159" i="1"/>
  <c r="S159" i="1" s="1"/>
  <c r="N159" i="1"/>
  <c r="O159" i="1"/>
  <c r="M160" i="1"/>
  <c r="R160" i="1"/>
  <c r="S160" i="1" s="1"/>
  <c r="N160" i="1"/>
  <c r="O160" i="1"/>
  <c r="M161" i="1"/>
  <c r="R161" i="1"/>
  <c r="S161" i="1" s="1"/>
  <c r="N161" i="1"/>
  <c r="O161" i="1"/>
  <c r="M162" i="1"/>
  <c r="R162" i="1"/>
  <c r="S162" i="1" s="1"/>
  <c r="N162" i="1"/>
  <c r="O162" i="1"/>
  <c r="M163" i="1"/>
  <c r="R163" i="1"/>
  <c r="S163" i="1" s="1"/>
  <c r="N163" i="1"/>
  <c r="O163" i="1"/>
  <c r="M164" i="1"/>
  <c r="R164" i="1"/>
  <c r="S164" i="1" s="1"/>
  <c r="N164" i="1"/>
  <c r="O164" i="1"/>
  <c r="N50" i="1"/>
  <c r="R50" i="1"/>
  <c r="S50" i="1" s="1"/>
  <c r="R37" i="1"/>
  <c r="S37" i="1" s="1"/>
  <c r="N37" i="1"/>
  <c r="R38" i="1"/>
  <c r="S38" i="1" s="1"/>
  <c r="N38" i="1"/>
  <c r="R39" i="1"/>
  <c r="S39" i="1" s="1"/>
  <c r="N39" i="1"/>
  <c r="R40" i="1"/>
  <c r="S40" i="1" s="1"/>
  <c r="N40" i="1"/>
  <c r="R41" i="1"/>
  <c r="S41" i="1" s="1"/>
  <c r="N41" i="1"/>
  <c r="R43" i="1"/>
  <c r="S43" i="1" s="1"/>
  <c r="N43" i="1"/>
  <c r="R44" i="1"/>
  <c r="S44" i="1" s="1"/>
  <c r="N44" i="1"/>
  <c r="U44" i="1" s="1"/>
  <c r="R45" i="1"/>
  <c r="S45" i="1" s="1"/>
  <c r="N45" i="1"/>
  <c r="R46" i="1"/>
  <c r="S46" i="1" s="1"/>
  <c r="N46" i="1"/>
  <c r="O50" i="1"/>
  <c r="M50" i="1"/>
  <c r="M34" i="1"/>
  <c r="R34" i="1"/>
  <c r="N34" i="1"/>
  <c r="O34" i="1"/>
  <c r="M35" i="1"/>
  <c r="R35" i="1"/>
  <c r="S35" i="1" s="1"/>
  <c r="N35" i="1"/>
  <c r="O35" i="1"/>
  <c r="O37" i="1"/>
  <c r="O38" i="1"/>
  <c r="O39" i="1"/>
  <c r="O40" i="1"/>
  <c r="O41" i="1"/>
  <c r="O43" i="1"/>
  <c r="O44" i="1"/>
  <c r="O45" i="1"/>
  <c r="O46" i="1"/>
  <c r="V46" i="1" s="1"/>
  <c r="O36" i="1"/>
  <c r="R36" i="1"/>
  <c r="S36" i="1" s="1"/>
  <c r="M37" i="1"/>
  <c r="M38" i="1"/>
  <c r="M39" i="1"/>
  <c r="T39" i="1" s="1"/>
  <c r="M40" i="1"/>
  <c r="M41" i="1"/>
  <c r="M43" i="1"/>
  <c r="M44" i="1"/>
  <c r="T44" i="1" s="1"/>
  <c r="M45" i="1"/>
  <c r="M46" i="1"/>
  <c r="M36" i="1"/>
  <c r="N36" i="1"/>
  <c r="B11" i="1"/>
  <c r="B26" i="1"/>
  <c r="B20" i="1"/>
  <c r="B19" i="1"/>
  <c r="R18" i="1"/>
  <c r="S18" i="1" s="1"/>
  <c r="R17" i="1"/>
  <c r="S17" i="1" s="1"/>
  <c r="B18" i="1"/>
  <c r="B17" i="1"/>
  <c r="S52" i="1"/>
  <c r="S56" i="1"/>
  <c r="S60" i="1"/>
  <c r="S64" i="1"/>
  <c r="S71" i="1"/>
  <c r="S75" i="1"/>
  <c r="S89" i="1"/>
  <c r="S96" i="1"/>
  <c r="S111" i="1"/>
  <c r="S113" i="1"/>
  <c r="S116" i="1"/>
  <c r="S128" i="1"/>
  <c r="S129" i="1"/>
  <c r="S136" i="1"/>
  <c r="S138" i="1"/>
  <c r="S146" i="1"/>
  <c r="S155" i="1"/>
  <c r="R19" i="1"/>
  <c r="R20" i="1"/>
  <c r="S20" i="1" s="1"/>
  <c r="T18" i="1"/>
  <c r="U117" i="1" l="1"/>
  <c r="V116" i="1"/>
  <c r="V115" i="1"/>
  <c r="V114" i="1"/>
  <c r="V113" i="1"/>
  <c r="U116" i="1"/>
  <c r="U115" i="1"/>
  <c r="U114" i="1"/>
  <c r="U113" i="1"/>
  <c r="U108" i="1"/>
  <c r="S34" i="1"/>
  <c r="T34" i="1"/>
  <c r="U138" i="1"/>
  <c r="T51" i="1"/>
  <c r="V43" i="1"/>
  <c r="T137" i="1"/>
  <c r="T136" i="1"/>
  <c r="T135" i="1"/>
  <c r="T134" i="1"/>
  <c r="T133" i="1"/>
  <c r="T132" i="1"/>
  <c r="T131" i="1"/>
  <c r="T130" i="1"/>
  <c r="T129" i="1"/>
  <c r="T128" i="1"/>
  <c r="U65" i="1"/>
  <c r="V64" i="1"/>
  <c r="V63" i="1"/>
  <c r="V62" i="1"/>
  <c r="V61" i="1"/>
  <c r="V60" i="1"/>
  <c r="V59" i="1"/>
  <c r="V58" i="1"/>
  <c r="V57" i="1"/>
  <c r="V56" i="1"/>
  <c r="V55" i="1"/>
  <c r="V54" i="1"/>
  <c r="V53" i="1"/>
  <c r="V52" i="1"/>
  <c r="T52" i="1"/>
  <c r="U163" i="1"/>
  <c r="U162" i="1"/>
  <c r="U161" i="1"/>
  <c r="U160" i="1"/>
  <c r="U159" i="1"/>
  <c r="U158" i="1"/>
  <c r="U157" i="1"/>
  <c r="U156" i="1"/>
  <c r="U155" i="1"/>
  <c r="U154" i="1"/>
  <c r="U153" i="1"/>
  <c r="U152" i="1"/>
  <c r="U151" i="1"/>
  <c r="U150" i="1"/>
  <c r="U149" i="1"/>
  <c r="U148" i="1"/>
  <c r="U147" i="1"/>
  <c r="U146" i="1"/>
  <c r="U145" i="1"/>
  <c r="U144" i="1"/>
  <c r="U143" i="1"/>
  <c r="U142" i="1"/>
  <c r="U141" i="1"/>
  <c r="V140" i="1"/>
  <c r="V139" i="1"/>
  <c r="V138" i="1"/>
  <c r="V137" i="1"/>
  <c r="U64" i="1"/>
  <c r="U63" i="1"/>
  <c r="U62" i="1"/>
  <c r="U61" i="1"/>
  <c r="U60" i="1"/>
  <c r="U59" i="1"/>
  <c r="U58" i="1"/>
  <c r="U57" i="1"/>
  <c r="U56" i="1"/>
  <c r="U55" i="1"/>
  <c r="U54" i="1"/>
  <c r="U53" i="1"/>
  <c r="U20" i="1"/>
  <c r="S19" i="1"/>
  <c r="T43" i="1"/>
  <c r="U17" i="1"/>
  <c r="T42" i="1"/>
  <c r="T19" i="1"/>
  <c r="V44" i="1"/>
  <c r="V39" i="1"/>
  <c r="U43" i="1"/>
  <c r="U37" i="1"/>
  <c r="V42" i="1"/>
  <c r="U75" i="1"/>
  <c r="U18" i="1"/>
  <c r="V37" i="1"/>
  <c r="U137" i="1"/>
  <c r="V136" i="1"/>
  <c r="V135" i="1"/>
  <c r="V134" i="1"/>
  <c r="V133" i="1"/>
  <c r="V132" i="1"/>
  <c r="V131" i="1"/>
  <c r="V130" i="1"/>
  <c r="V129" i="1"/>
  <c r="V128" i="1"/>
  <c r="V51" i="1"/>
  <c r="T46" i="1"/>
  <c r="T37" i="1"/>
  <c r="T50" i="1"/>
  <c r="U39" i="1"/>
  <c r="U136" i="1"/>
  <c r="U135" i="1"/>
  <c r="U134" i="1"/>
  <c r="U133" i="1"/>
  <c r="U132" i="1"/>
  <c r="U131" i="1"/>
  <c r="U130" i="1"/>
  <c r="U129" i="1"/>
  <c r="U128" i="1"/>
  <c r="U99" i="1"/>
  <c r="U98" i="1"/>
  <c r="U97" i="1"/>
  <c r="U96" i="1"/>
  <c r="U77" i="1"/>
  <c r="U76" i="1"/>
  <c r="V75" i="1"/>
  <c r="U52" i="1"/>
  <c r="U51" i="1"/>
  <c r="T41" i="1"/>
  <c r="U40" i="1"/>
  <c r="V40" i="1"/>
  <c r="T40" i="1"/>
  <c r="T38" i="1"/>
  <c r="U36" i="1"/>
  <c r="T36" i="1"/>
  <c r="V36" i="1"/>
  <c r="U42" i="1"/>
  <c r="T164" i="1"/>
  <c r="T127" i="1"/>
  <c r="T126" i="1"/>
  <c r="T124" i="1"/>
  <c r="T122" i="1"/>
  <c r="T120" i="1"/>
  <c r="V74" i="1"/>
  <c r="T73" i="1"/>
  <c r="T71" i="1"/>
  <c r="T69" i="1"/>
  <c r="T17" i="1"/>
  <c r="U35" i="1"/>
  <c r="U34" i="1"/>
  <c r="U45" i="1"/>
  <c r="V164" i="1"/>
  <c r="T125" i="1"/>
  <c r="T123" i="1"/>
  <c r="T121" i="1"/>
  <c r="T119" i="1"/>
  <c r="T74" i="1"/>
  <c r="T72" i="1"/>
  <c r="T70" i="1"/>
  <c r="V38" i="1"/>
  <c r="U46" i="1"/>
  <c r="T35" i="1"/>
  <c r="T163" i="1"/>
  <c r="T162" i="1"/>
  <c r="T161" i="1"/>
  <c r="T160" i="1"/>
  <c r="T159" i="1"/>
  <c r="T158" i="1"/>
  <c r="T157" i="1"/>
  <c r="T156" i="1"/>
  <c r="T155" i="1"/>
  <c r="T154" i="1"/>
  <c r="T153" i="1"/>
  <c r="T152" i="1"/>
  <c r="T151" i="1"/>
  <c r="T150" i="1"/>
  <c r="T149" i="1"/>
  <c r="T148" i="1"/>
  <c r="T146" i="1"/>
  <c r="T145" i="1"/>
  <c r="T144" i="1"/>
  <c r="T143" i="1"/>
  <c r="T142" i="1"/>
  <c r="V127" i="1"/>
  <c r="V126" i="1"/>
  <c r="V125" i="1"/>
  <c r="V124" i="1"/>
  <c r="V123" i="1"/>
  <c r="V122" i="1"/>
  <c r="V121" i="1"/>
  <c r="V120" i="1"/>
  <c r="V119" i="1"/>
  <c r="V118" i="1"/>
  <c r="T118" i="1"/>
  <c r="V107" i="1"/>
  <c r="V106" i="1"/>
  <c r="V105" i="1"/>
  <c r="V104" i="1"/>
  <c r="V103" i="1"/>
  <c r="V102" i="1"/>
  <c r="V101" i="1"/>
  <c r="V100" i="1"/>
  <c r="T100" i="1"/>
  <c r="T99" i="1"/>
  <c r="T98" i="1"/>
  <c r="T97" i="1"/>
  <c r="T96" i="1"/>
  <c r="V73" i="1"/>
  <c r="V72" i="1"/>
  <c r="V71" i="1"/>
  <c r="V70" i="1"/>
  <c r="V69" i="1"/>
  <c r="V41" i="1"/>
  <c r="T45" i="1"/>
  <c r="V45" i="1"/>
  <c r="V35" i="1"/>
  <c r="V34" i="1"/>
  <c r="U41" i="1"/>
  <c r="U38" i="1"/>
  <c r="U164" i="1"/>
  <c r="V163" i="1"/>
  <c r="V162" i="1"/>
  <c r="V161" i="1"/>
  <c r="V160" i="1"/>
  <c r="V159" i="1"/>
  <c r="V158" i="1"/>
  <c r="V157" i="1"/>
  <c r="V156" i="1"/>
  <c r="V155" i="1"/>
  <c r="V154" i="1"/>
  <c r="V153" i="1"/>
  <c r="V152" i="1"/>
  <c r="V151" i="1"/>
  <c r="V150" i="1"/>
  <c r="V149" i="1"/>
  <c r="V148" i="1"/>
  <c r="V147" i="1"/>
  <c r="V146" i="1"/>
  <c r="V145" i="1"/>
  <c r="V144" i="1"/>
  <c r="V143" i="1"/>
  <c r="V142" i="1"/>
  <c r="V141" i="1"/>
  <c r="T141" i="1"/>
  <c r="T140" i="1"/>
  <c r="T139" i="1"/>
  <c r="T138" i="1"/>
  <c r="U127" i="1"/>
  <c r="U126" i="1"/>
  <c r="U125" i="1"/>
  <c r="U124" i="1"/>
  <c r="U123" i="1"/>
  <c r="U122" i="1"/>
  <c r="U121" i="1"/>
  <c r="U120" i="1"/>
  <c r="U119" i="1"/>
  <c r="U118" i="1"/>
  <c r="V117" i="1"/>
  <c r="T117" i="1"/>
  <c r="T116" i="1"/>
  <c r="T115" i="1"/>
  <c r="T114" i="1"/>
  <c r="T113" i="1"/>
  <c r="U107" i="1"/>
  <c r="U106" i="1"/>
  <c r="U105" i="1"/>
  <c r="U104" i="1"/>
  <c r="U103" i="1"/>
  <c r="U102" i="1"/>
  <c r="U101" i="1"/>
  <c r="U100" i="1"/>
  <c r="V99" i="1"/>
  <c r="V98" i="1"/>
  <c r="V97" i="1"/>
  <c r="V96" i="1"/>
  <c r="U74" i="1"/>
  <c r="U73" i="1"/>
  <c r="U72" i="1"/>
  <c r="U71" i="1"/>
  <c r="U70" i="1"/>
  <c r="U69" i="1"/>
  <c r="U50" i="1"/>
  <c r="T112" i="1"/>
  <c r="T110" i="1"/>
  <c r="V95" i="1"/>
  <c r="T94" i="1"/>
  <c r="T92" i="1"/>
  <c r="T90" i="1"/>
  <c r="T88" i="1"/>
  <c r="T86" i="1"/>
  <c r="T84" i="1"/>
  <c r="T82" i="1"/>
  <c r="T80" i="1"/>
  <c r="T79" i="1"/>
  <c r="V68" i="1"/>
  <c r="T67" i="1"/>
  <c r="U112" i="1"/>
  <c r="V111" i="1"/>
  <c r="V110" i="1"/>
  <c r="V109" i="1"/>
  <c r="T109" i="1"/>
  <c r="T108" i="1"/>
  <c r="U95" i="1"/>
  <c r="V94" i="1"/>
  <c r="V93" i="1"/>
  <c r="V92" i="1"/>
  <c r="V91" i="1"/>
  <c r="V90" i="1"/>
  <c r="V89" i="1"/>
  <c r="V88" i="1"/>
  <c r="V87" i="1"/>
  <c r="V86" i="1"/>
  <c r="V85" i="1"/>
  <c r="V84" i="1"/>
  <c r="V83" i="1"/>
  <c r="V82" i="1"/>
  <c r="V81" i="1"/>
  <c r="V80" i="1"/>
  <c r="V79" i="1"/>
  <c r="V78" i="1"/>
  <c r="T77" i="1"/>
  <c r="U68" i="1"/>
  <c r="V67" i="1"/>
  <c r="V66" i="1"/>
  <c r="T66" i="1"/>
  <c r="V50" i="1"/>
  <c r="V112" i="1"/>
  <c r="T111" i="1"/>
  <c r="T95" i="1"/>
  <c r="T93" i="1"/>
  <c r="T91" i="1"/>
  <c r="T89" i="1"/>
  <c r="T87" i="1"/>
  <c r="T85" i="1"/>
  <c r="T83" i="1"/>
  <c r="T81" i="1"/>
  <c r="T78" i="1"/>
  <c r="T68" i="1"/>
  <c r="U111" i="1"/>
  <c r="U110" i="1"/>
  <c r="U109" i="1"/>
  <c r="V108" i="1"/>
  <c r="T107" i="1"/>
  <c r="T106" i="1"/>
  <c r="T105" i="1"/>
  <c r="T104" i="1"/>
  <c r="T103" i="1"/>
  <c r="T102" i="1"/>
  <c r="T101" i="1"/>
  <c r="U94" i="1"/>
  <c r="U93" i="1"/>
  <c r="U92" i="1"/>
  <c r="U91" i="1"/>
  <c r="U90" i="1"/>
  <c r="U89" i="1"/>
  <c r="U88" i="1"/>
  <c r="U87" i="1"/>
  <c r="U86" i="1"/>
  <c r="U85" i="1"/>
  <c r="U84" i="1"/>
  <c r="U83" i="1"/>
  <c r="U82" i="1"/>
  <c r="U81" i="1"/>
  <c r="U80" i="1"/>
  <c r="U79" i="1"/>
  <c r="U78" i="1"/>
  <c r="V77" i="1"/>
  <c r="V76" i="1"/>
  <c r="T76" i="1"/>
  <c r="T75" i="1"/>
  <c r="U67" i="1"/>
  <c r="U66" i="1"/>
  <c r="V65" i="1"/>
  <c r="T65" i="1"/>
  <c r="T64" i="1"/>
  <c r="T63" i="1"/>
  <c r="T62" i="1"/>
  <c r="T61" i="1"/>
  <c r="T60" i="1"/>
  <c r="T59" i="1"/>
  <c r="T58" i="1"/>
  <c r="T57" i="1"/>
  <c r="T56" i="1"/>
  <c r="T55" i="1"/>
  <c r="T54" i="1"/>
  <c r="T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Stuart Rose</author>
    <author>Stuart.M.Rose</author>
    <author>Dennis.L.Merrill</author>
  </authors>
  <commentList>
    <comment ref="P4" authorId="0" shapeId="0" xr:uid="{00000000-0006-0000-0200-000001000000}">
      <text>
        <r>
          <rPr>
            <b/>
            <sz val="10"/>
            <color indexed="81"/>
            <rFont val="Tahoma"/>
            <family val="2"/>
          </rPr>
          <t>Flow on day of sampling</t>
        </r>
        <r>
          <rPr>
            <sz val="8"/>
            <color indexed="81"/>
            <rFont val="Tahoma"/>
            <family val="2"/>
          </rPr>
          <t xml:space="preserve">
</t>
        </r>
      </text>
    </comment>
    <comment ref="T4" authorId="1" shapeId="0" xr:uid="{00000000-0006-0000-0200-000002000000}">
      <text>
        <r>
          <rPr>
            <b/>
            <sz val="8"/>
            <color indexed="81"/>
            <rFont val="Tahoma"/>
            <family val="2"/>
          </rPr>
          <t>Enter Monthly Avg. Flow for month in which sampling occurred.</t>
        </r>
        <r>
          <rPr>
            <sz val="8"/>
            <color indexed="81"/>
            <rFont val="Tahoma"/>
            <family val="2"/>
          </rPr>
          <t xml:space="preserve">
</t>
        </r>
      </text>
    </comment>
    <comment ref="Q17" authorId="0" shapeId="0" xr:uid="{00000000-0006-0000-0200-000003000000}">
      <text>
        <r>
          <rPr>
            <b/>
            <sz val="10"/>
            <color indexed="81"/>
            <rFont val="Tahoma"/>
            <family val="2"/>
          </rPr>
          <t>Enter number or "NA" as appropriate. Do not use "%" sign in expression</t>
        </r>
        <r>
          <rPr>
            <sz val="8"/>
            <color indexed="81"/>
            <rFont val="Tahoma"/>
            <family val="2"/>
          </rPr>
          <t xml:space="preserve">
</t>
        </r>
      </text>
    </comment>
    <comment ref="Q34" authorId="2" shapeId="0" xr:uid="{00000000-0006-0000-0200-000004000000}">
      <text>
        <r>
          <rPr>
            <b/>
            <sz val="8"/>
            <color indexed="81"/>
            <rFont val="Tahoma"/>
            <family val="2"/>
          </rPr>
          <t xml:space="preserve">Report TRC in mg/L  This test must be performed at the time of sample collection.  Tests for TRC need be conducted only when it is believed to be present.
</t>
        </r>
        <r>
          <rPr>
            <sz val="8"/>
            <color indexed="81"/>
            <rFont val="Tahoma"/>
            <family val="2"/>
          </rPr>
          <t xml:space="preserve">
</t>
        </r>
      </text>
    </comment>
    <comment ref="Q52" authorId="0" shapeId="0" xr:uid="{00000000-0006-0000-0200-000005000000}">
      <text>
        <r>
          <rPr>
            <sz val="10"/>
            <color indexed="81"/>
            <rFont val="Tahoma"/>
            <family val="2"/>
          </rPr>
          <t>Use this cell for reporting mercury results using methods other than clean techniques (1600 series).  Clean mercury  must be reported on mercury report form attached as separate sheet in this workbook.</t>
        </r>
        <r>
          <rPr>
            <sz val="8"/>
            <color indexed="81"/>
            <rFont val="Tahoma"/>
            <family val="2"/>
          </rPr>
          <t xml:space="preserve">
</t>
        </r>
      </text>
    </comment>
  </commentList>
</comments>
</file>

<file path=xl/sharedStrings.xml><?xml version="1.0" encoding="utf-8"?>
<sst xmlns="http://schemas.openxmlformats.org/spreadsheetml/2006/main" count="938" uniqueCount="665">
  <si>
    <t>Reporting Limit</t>
  </si>
  <si>
    <t xml:space="preserve">Receiving Water or Ambient </t>
  </si>
  <si>
    <t>cmcfresh</t>
  </si>
  <si>
    <t>cccfresh</t>
  </si>
  <si>
    <t>cmcsalt</t>
  </si>
  <si>
    <t>cccsalt</t>
  </si>
  <si>
    <t>hh_wo</t>
  </si>
  <si>
    <t>hh_o</t>
  </si>
  <si>
    <t>Acute</t>
  </si>
  <si>
    <t>Chronic</t>
  </si>
  <si>
    <t>Health</t>
  </si>
  <si>
    <t>Total Organic Carbon (mg/L)</t>
  </si>
  <si>
    <t>Total Solids (mg/L)</t>
  </si>
  <si>
    <t>Total Suspended Solids (mg/L)</t>
  </si>
  <si>
    <t>AMMONIA</t>
  </si>
  <si>
    <t>NA</t>
  </si>
  <si>
    <t>M</t>
  </si>
  <si>
    <t>ANTIMONY</t>
  </si>
  <si>
    <t>BERYLLIUM</t>
  </si>
  <si>
    <t>CADMIUM</t>
  </si>
  <si>
    <t>COPPER</t>
  </si>
  <si>
    <t>LEAD</t>
  </si>
  <si>
    <t>NICKEL</t>
  </si>
  <si>
    <t>SELENIUM</t>
  </si>
  <si>
    <t>SILVER</t>
  </si>
  <si>
    <t>THALLIUM</t>
  </si>
  <si>
    <t>ZINC</t>
  </si>
  <si>
    <t>A</t>
  </si>
  <si>
    <t>2,4,6-TRICHLOROPHENOL</t>
  </si>
  <si>
    <t>2,4-DICHLOROPHENOL</t>
  </si>
  <si>
    <t>2,4-DIMETHYLPHENOL</t>
  </si>
  <si>
    <t>2,4-DINITROPHENOL</t>
  </si>
  <si>
    <t>2-CHLOROPHENOL</t>
  </si>
  <si>
    <t>2-NITROPHENOL</t>
  </si>
  <si>
    <t>4-NITROPHENOL</t>
  </si>
  <si>
    <t>PENTACHLOROPHENOL</t>
  </si>
  <si>
    <t>PHENOL</t>
  </si>
  <si>
    <t>BN</t>
  </si>
  <si>
    <t>1,2,4-TRICHLOROBENZENE</t>
  </si>
  <si>
    <t>1,2-(O)DICHLOROBENZENE</t>
  </si>
  <si>
    <t>1,2-DIPHENYLHYDRAZINE</t>
  </si>
  <si>
    <t>1,3-(M)DICHLOROBENZENE</t>
  </si>
  <si>
    <t>1,4-(P)DICHLOROBENZENE</t>
  </si>
  <si>
    <t>2,4-DINITROTOLUENE</t>
  </si>
  <si>
    <t>2,6-DINITROTOLUENE</t>
  </si>
  <si>
    <t>2-CHLORONAPHTHALENE</t>
  </si>
  <si>
    <t>3,3'-DICHLOROBENZIDINE</t>
  </si>
  <si>
    <t>3,4-BENZO(B)FLUORANTHENE</t>
  </si>
  <si>
    <t>4-BROMOPHENYLPHENYL ETHER</t>
  </si>
  <si>
    <t>4-CHLOROPHENYL PHENYL ETHER</t>
  </si>
  <si>
    <t>ACENAPHTHENE</t>
  </si>
  <si>
    <t>ACENAPHTHYLENE</t>
  </si>
  <si>
    <t>ANTHRACENE</t>
  </si>
  <si>
    <t>BENZIDINE</t>
  </si>
  <si>
    <t>BENZO(A)ANTHRACENE</t>
  </si>
  <si>
    <t>BENZO(A)PYRENE</t>
  </si>
  <si>
    <t>BENZO(G,H,I)PERYLENE</t>
  </si>
  <si>
    <t>BENZO(K)FLUORANTHENE</t>
  </si>
  <si>
    <t>BIS(2-CHLOROETHOXY)METHANE</t>
  </si>
  <si>
    <t>BIS(2-CHLOROETHYL)ETHER</t>
  </si>
  <si>
    <t>BIS(2-CHLOROISOPROPYL)ETHER</t>
  </si>
  <si>
    <t>BIS(2-ETHYLHEXYL)PHTHALATE</t>
  </si>
  <si>
    <t>BUTYLBENZYL PHTHALATE</t>
  </si>
  <si>
    <t>CHRYSENE</t>
  </si>
  <si>
    <t>DI-N-BUTYL PHTHALATE</t>
  </si>
  <si>
    <t>DI-N-OCTYL PHTHALATE</t>
  </si>
  <si>
    <t>DIBENZO(A,H)ANTHRACENE</t>
  </si>
  <si>
    <t>DIETHYL PHTHALATE</t>
  </si>
  <si>
    <t>DIMETHYL PHTHALATE</t>
  </si>
  <si>
    <t>FLUORANTHENE</t>
  </si>
  <si>
    <t>FLUORENE</t>
  </si>
  <si>
    <t>HEXACHLOROBENZENE</t>
  </si>
  <si>
    <t>HEXACHLOROBUTADIENE</t>
  </si>
  <si>
    <t>HEXACHLOROCYCLOPENTADIENE</t>
  </si>
  <si>
    <t>HEXACHLOROETHANE</t>
  </si>
  <si>
    <t>INDENO(1,2,3-CD)PYRENE</t>
  </si>
  <si>
    <t>ISOPHORONE</t>
  </si>
  <si>
    <t>N-NITROSODI-N-PROPYLAMINE</t>
  </si>
  <si>
    <t>N-NITROSODIMETHYLAMINE</t>
  </si>
  <si>
    <t>N-NITROSODIPHENYLAMINE</t>
  </si>
  <si>
    <t>NAPHTHALENE</t>
  </si>
  <si>
    <t>NITROBENZENE</t>
  </si>
  <si>
    <t>PHENANTHRENE</t>
  </si>
  <si>
    <t>PYRENE</t>
  </si>
  <si>
    <t>P</t>
  </si>
  <si>
    <t>4,4'-DDD</t>
  </si>
  <si>
    <t>4,4'-DDE</t>
  </si>
  <si>
    <t>4,4'-DDT</t>
  </si>
  <si>
    <t>A-BHC</t>
  </si>
  <si>
    <t>A-ENDOSULFAN</t>
  </si>
  <si>
    <t>ALDRIN</t>
  </si>
  <si>
    <t>B-BHC</t>
  </si>
  <si>
    <t>B-ENDOSULFAN</t>
  </si>
  <si>
    <t>CHLORDANE</t>
  </si>
  <si>
    <t>D-BHC</t>
  </si>
  <si>
    <t>DIELDRIN</t>
  </si>
  <si>
    <t>ENDOSULFAN SULFATE</t>
  </si>
  <si>
    <t>ENDRIN</t>
  </si>
  <si>
    <t>ENDRIN ALDEHYDE</t>
  </si>
  <si>
    <t>G-BHC</t>
  </si>
  <si>
    <t>HEPTACHLOR</t>
  </si>
  <si>
    <t>HEPTACHLOR EPOXIDE</t>
  </si>
  <si>
    <t>PCB-1016</t>
  </si>
  <si>
    <t>PCB-1221</t>
  </si>
  <si>
    <t>PCB-1232</t>
  </si>
  <si>
    <t>PCB-1242</t>
  </si>
  <si>
    <t>PCB-1248</t>
  </si>
  <si>
    <t>PCB-1254</t>
  </si>
  <si>
    <t>PCB-1260</t>
  </si>
  <si>
    <t>TOXAPHENE</t>
  </si>
  <si>
    <t>V</t>
  </si>
  <si>
    <t>1,1,1-TRICHLOROETHANE</t>
  </si>
  <si>
    <t>1,1,2,2-TETRACHLOROETHANE</t>
  </si>
  <si>
    <t>1,1,2-TRICHLOROETHANE</t>
  </si>
  <si>
    <t>1,1-DICHLOROETHANE</t>
  </si>
  <si>
    <t>1,2-DICHLOROETHANE</t>
  </si>
  <si>
    <t>1,2-DICHLOROPROPANE</t>
  </si>
  <si>
    <t>2-CHLOROETHYLVINYL ETHER</t>
  </si>
  <si>
    <t>ACROLEIN</t>
  </si>
  <si>
    <t>ACRYLONITRILE</t>
  </si>
  <si>
    <t>BENZENE</t>
  </si>
  <si>
    <t>BROMOFORM</t>
  </si>
  <si>
    <t>CARBON TETRACHLORIDE</t>
  </si>
  <si>
    <t>CHLOROBENZENE</t>
  </si>
  <si>
    <t>CHLORODIBROMOMETHANE</t>
  </si>
  <si>
    <t>CHLOROETHANE</t>
  </si>
  <si>
    <t>CHLOROFORM</t>
  </si>
  <si>
    <t>DICHLOROBROMOMETHANE</t>
  </si>
  <si>
    <t>ETHYLBENZENE</t>
  </si>
  <si>
    <t>METHYLENE CHLORIDE</t>
  </si>
  <si>
    <t>TOLUENE</t>
  </si>
  <si>
    <t>VINYL CHLORIDE</t>
  </si>
  <si>
    <t xml:space="preserve">Notes:  </t>
  </si>
  <si>
    <t>METHYL BROMIDE (Bromomethane)</t>
  </si>
  <si>
    <t>METHYL CHLORIDE (Chloromethane)</t>
  </si>
  <si>
    <t>TETRACHLOROETHYLENE (Perchloroethylene or Tetrachloroethene)</t>
  </si>
  <si>
    <t>TRICHLOROETHYLENE (Trichloroethene)</t>
  </si>
  <si>
    <t>4,6 DINITRO-O-CRESOL (2-Methyl-4,6-dinitrophenol)</t>
  </si>
  <si>
    <t>P-CHLORO-M-CRESOL (3-methyl-4-chlorophenol)+B80</t>
  </si>
  <si>
    <t>1,1-DICHLOROETHYLENE (1,1-dichloroethene)</t>
  </si>
  <si>
    <t>1,2-TRANS-DICHLOROETHYLENE (1,2-trans-dichloroethene)</t>
  </si>
  <si>
    <t>1,3-DICHLOROPROPYLENE (1,3-dichloropropene)</t>
  </si>
  <si>
    <t>WET CHEMISTRY</t>
  </si>
  <si>
    <t>(4) Priority Pollutants should be reported in micrograms per liter (ug/L).</t>
  </si>
  <si>
    <t>To the best of my knowledge this information is true, accurate and complete.</t>
  </si>
  <si>
    <r>
      <t xml:space="preserve">Effluent Concentration </t>
    </r>
    <r>
      <rPr>
        <b/>
        <sz val="8"/>
        <rFont val="MS Sans Serif"/>
        <family val="2"/>
      </rPr>
      <t>(ug/L or as noted</t>
    </r>
    <r>
      <rPr>
        <b/>
        <sz val="10"/>
        <rFont val="MS Sans Serif"/>
        <family val="2"/>
      </rPr>
      <t>)</t>
    </r>
  </si>
  <si>
    <t>acute Ce</t>
  </si>
  <si>
    <t>health Ce</t>
  </si>
  <si>
    <t>chronic Ce</t>
  </si>
  <si>
    <t xml:space="preserve">Date Sample Analyzed </t>
  </si>
  <si>
    <t xml:space="preserve">Date Sample Collected </t>
  </si>
  <si>
    <t xml:space="preserve">Laboratory </t>
  </si>
  <si>
    <t xml:space="preserve">Address </t>
  </si>
  <si>
    <t xml:space="preserve">Lab Contact </t>
  </si>
  <si>
    <t xml:space="preserve">Telephone </t>
  </si>
  <si>
    <t xml:space="preserve">Lab ID # </t>
  </si>
  <si>
    <t xml:space="preserve">Licensed Flow (MGD) </t>
  </si>
  <si>
    <t xml:space="preserve">Acute dilution factor </t>
  </si>
  <si>
    <t xml:space="preserve">Chronic dilution factor </t>
  </si>
  <si>
    <t xml:space="preserve">Human health dilution factor </t>
  </si>
  <si>
    <t xml:space="preserve">Criteria type:  M(arine) or F(resh) </t>
  </si>
  <si>
    <r>
      <t>Flow Avg. for Month (MGD)</t>
    </r>
    <r>
      <rPr>
        <b/>
        <vertAlign val="superscript"/>
        <sz val="10"/>
        <rFont val="MS Sans Serif"/>
        <family val="2"/>
      </rPr>
      <t xml:space="preserve">(2) </t>
    </r>
  </si>
  <si>
    <r>
      <t>Flow for Day (MGD)</t>
    </r>
    <r>
      <rPr>
        <b/>
        <vertAlign val="superscript"/>
        <sz val="10"/>
        <rFont val="MS Sans Serif"/>
        <family val="2"/>
      </rPr>
      <t xml:space="preserve">(1) </t>
    </r>
  </si>
  <si>
    <t xml:space="preserve">MEPDES # </t>
  </si>
  <si>
    <t>Reporting Limit Check</t>
  </si>
  <si>
    <t>Effluent Limits</t>
  </si>
  <si>
    <r>
      <t xml:space="preserve">ANALYTICAL CHEMISTRY </t>
    </r>
    <r>
      <rPr>
        <b/>
        <vertAlign val="superscript"/>
        <sz val="12"/>
        <rFont val="MS Sans Serif"/>
        <family val="2"/>
      </rPr>
      <t>(3)</t>
    </r>
  </si>
  <si>
    <r>
      <t xml:space="preserve">PRIORITY POLLUTANTS </t>
    </r>
    <r>
      <rPr>
        <b/>
        <vertAlign val="superscript"/>
        <sz val="12"/>
        <rFont val="MS Sans Serif"/>
        <family val="2"/>
      </rPr>
      <t>(4)</t>
    </r>
  </si>
  <si>
    <r>
      <t>Acute</t>
    </r>
    <r>
      <rPr>
        <vertAlign val="superscript"/>
        <sz val="12"/>
        <rFont val="MS Sans Serif"/>
        <family val="2"/>
      </rPr>
      <t>(6)</t>
    </r>
  </si>
  <si>
    <r>
      <t>Chronic</t>
    </r>
    <r>
      <rPr>
        <vertAlign val="superscript"/>
        <sz val="12"/>
        <rFont val="MS Sans Serif"/>
        <family val="2"/>
      </rPr>
      <t>(6)</t>
    </r>
  </si>
  <si>
    <r>
      <t>Health</t>
    </r>
    <r>
      <rPr>
        <vertAlign val="superscript"/>
        <sz val="12"/>
        <rFont val="MS Sans Serif"/>
        <family val="2"/>
      </rPr>
      <t>(6)</t>
    </r>
  </si>
  <si>
    <t>Effluent Limits, ug/L</t>
  </si>
  <si>
    <t>Effluent Limits, %</t>
  </si>
  <si>
    <t>WHOLE EFFLUENT TOXICITY</t>
  </si>
  <si>
    <t>WET Result, %
Do not enter % sign</t>
  </si>
  <si>
    <t>ALUMINUM</t>
  </si>
  <si>
    <t xml:space="preserve">Facility Name </t>
  </si>
  <si>
    <t xml:space="preserve">Facility Representative Signature </t>
  </si>
  <si>
    <t>Pipe #</t>
  </si>
  <si>
    <t>ARSENIC</t>
  </si>
  <si>
    <t>CHROMIUM</t>
  </si>
  <si>
    <t>(7)  Possible Exceedence determinations are done for a single sample only on a mass basis using the actual pounds discharged.  This analysis does not consider watershed wide allocations for fresh water discharges.</t>
  </si>
  <si>
    <t>(1) Flow average for day  pertains to WET/PP composite sample day.</t>
  </si>
  <si>
    <t xml:space="preserve">(2) Flow average for month  is for month in which WET/PP sample was taken. </t>
  </si>
  <si>
    <t>Also do these tests on the effluent with WET.  Testing on the receiving water is optional</t>
  </si>
  <si>
    <t>(8)</t>
  </si>
  <si>
    <t>Comments:</t>
  </si>
  <si>
    <r>
      <t xml:space="preserve">MERCURY </t>
    </r>
    <r>
      <rPr>
        <sz val="10"/>
        <rFont val="MS Sans Serif"/>
        <family val="2"/>
      </rPr>
      <t>(5)</t>
    </r>
  </si>
  <si>
    <t>(9)  pH and Total Residual  Chlorine must be conducted at the time of sample collection.  Tests for Total Residual Chlorine need be conducted only when an effluent has been chlorinated or residual  chlorine is believed to be present for any other reason.</t>
  </si>
  <si>
    <t>(8)  These tests are optional for the receiving water. However, where possible samples of the receiving water should be preserved and saved for the duration of the WET test.  In the event of questions about the receiving water's possible effect on the WET results, chemistry tests should then be conducted.</t>
  </si>
  <si>
    <t>Please see the footnotes on the last page.</t>
  </si>
  <si>
    <t>Facility Name</t>
  </si>
  <si>
    <t>MEPDES Permit #</t>
  </si>
  <si>
    <t>Facility Representative</t>
  </si>
  <si>
    <t>Signature</t>
  </si>
  <si>
    <t>By signing this form, I attest that to the best of my knowledge that the information provided is true, accurate, and complete.</t>
  </si>
  <si>
    <t>Facility Telephone #</t>
  </si>
  <si>
    <t>Date Collected</t>
  </si>
  <si>
    <t>Chlorinated?</t>
  </si>
  <si>
    <t>Dechlorinated?</t>
  </si>
  <si>
    <t xml:space="preserve">Results </t>
  </si>
  <si>
    <t>% effluent</t>
  </si>
  <si>
    <t xml:space="preserve"> </t>
  </si>
  <si>
    <t>Effluent Limitations</t>
  </si>
  <si>
    <t xml:space="preserve">                water flea</t>
  </si>
  <si>
    <t>trout</t>
  </si>
  <si>
    <t xml:space="preserve">A-NOEL       </t>
  </si>
  <si>
    <t>A-NOEL</t>
  </si>
  <si>
    <t xml:space="preserve">C-NOEL       </t>
  </si>
  <si>
    <t>C-NOEL</t>
  </si>
  <si>
    <t>Data summary</t>
  </si>
  <si>
    <t>water flea</t>
  </si>
  <si>
    <t xml:space="preserve">      % survival</t>
  </si>
  <si>
    <t>no. young</t>
  </si>
  <si>
    <t>% survival</t>
  </si>
  <si>
    <t>final weight (mg)</t>
  </si>
  <si>
    <t xml:space="preserve">  QC standard</t>
  </si>
  <si>
    <t xml:space="preserve">A&gt;90 </t>
  </si>
  <si>
    <t>C&gt;80</t>
  </si>
  <si>
    <t>&gt;15/female</t>
  </si>
  <si>
    <t>A&gt;90</t>
  </si>
  <si>
    <t>&gt; 2% increase</t>
  </si>
  <si>
    <t xml:space="preserve">  lab control </t>
  </si>
  <si>
    <t xml:space="preserve">  conc. 1 (           %)</t>
  </si>
  <si>
    <t xml:space="preserve">  conc. 2 (           %)</t>
  </si>
  <si>
    <t xml:space="preserve">  conc. 3 (           %)</t>
  </si>
  <si>
    <t xml:space="preserve">  conc. 4 (           %)</t>
  </si>
  <si>
    <t xml:space="preserve">  conc. 5 (           %)</t>
  </si>
  <si>
    <t xml:space="preserve">  conc. 6 (           %)</t>
  </si>
  <si>
    <t xml:space="preserve">     stat test used</t>
  </si>
  <si>
    <t xml:space="preserve">                          place * next to values statistically different from controls</t>
  </si>
  <si>
    <t>for trout show final wt and % incr for both controls</t>
  </si>
  <si>
    <t>Reference toxicant</t>
  </si>
  <si>
    <t xml:space="preserve">  A-NOEL</t>
  </si>
  <si>
    <t xml:space="preserve">     toxicant  / date</t>
  </si>
  <si>
    <t xml:space="preserve">     limits (mg/L)</t>
  </si>
  <si>
    <t xml:space="preserve">     results (mg/L)</t>
  </si>
  <si>
    <t>Comments</t>
  </si>
  <si>
    <t>Laboratory conducting test</t>
  </si>
  <si>
    <t>Company Name</t>
  </si>
  <si>
    <t>Company Rep. Name (Printed)</t>
  </si>
  <si>
    <t>Mailing Address</t>
  </si>
  <si>
    <t>Company Rep. Signature</t>
  </si>
  <si>
    <t>City, State, ZIP</t>
  </si>
  <si>
    <t>Company Telephone #</t>
  </si>
  <si>
    <t>mysid shrimp</t>
  </si>
  <si>
    <t>sea urchin</t>
  </si>
  <si>
    <t>% fertilized</t>
  </si>
  <si>
    <t xml:space="preserve">&gt;90 </t>
  </si>
  <si>
    <t>Salinity Adjustment</t>
  </si>
  <si>
    <t>brine</t>
  </si>
  <si>
    <t>receiving water control</t>
  </si>
  <si>
    <t>sea salt</t>
  </si>
  <si>
    <t>other</t>
  </si>
  <si>
    <t>Name of Facility:</t>
  </si>
  <si>
    <t>Federal Permit # ME</t>
  </si>
  <si>
    <t>Purpose of this test:</t>
  </si>
  <si>
    <t>Initial limit determination</t>
  </si>
  <si>
    <t>Compliance monitoring for:  year</t>
  </si>
  <si>
    <t>calendar quarter</t>
  </si>
  <si>
    <t>Supplemental or extra test</t>
  </si>
  <si>
    <t>SAMPLE COLLECTION INFORMATION</t>
  </si>
  <si>
    <t>Sampling Date:</t>
  </si>
  <si>
    <t>Sampling time:</t>
  </si>
  <si>
    <t>AM/PM</t>
  </si>
  <si>
    <t>mm</t>
  </si>
  <si>
    <t>dd</t>
  </si>
  <si>
    <t>yy</t>
  </si>
  <si>
    <t>Sampling Location:</t>
  </si>
  <si>
    <t>Weather Conditions:</t>
  </si>
  <si>
    <t>Please describe any unusual conditions with the influent or at the facility during or preceding the time of sample collection:</t>
  </si>
  <si>
    <t>Optional test - not required but recommended where possible to allow for the most meaningful evaluation of mercury results:</t>
  </si>
  <si>
    <t>Suspended Solids</t>
  </si>
  <si>
    <t>mg/L</t>
  </si>
  <si>
    <t>Sample type:</t>
  </si>
  <si>
    <t>Grab (recommended) or</t>
  </si>
  <si>
    <t>Composite</t>
  </si>
  <si>
    <t>ANALYTICAL RESULT FOR EFFLUENT MERCURY</t>
  </si>
  <si>
    <t>Name of Laboratory:</t>
  </si>
  <si>
    <t>Date of analysis:</t>
  </si>
  <si>
    <t>Result:</t>
  </si>
  <si>
    <t>ng/L (PPT)</t>
  </si>
  <si>
    <t>Effluent Limits:</t>
  </si>
  <si>
    <t xml:space="preserve">Average = </t>
  </si>
  <si>
    <t>ng/L</t>
  </si>
  <si>
    <t xml:space="preserve">Maximum = </t>
  </si>
  <si>
    <t>CERTIFICATION</t>
  </si>
  <si>
    <t>I certifiy that to the best of my knowledge the foregoing information is correct and representative of conditions at the time of sample collection.  The sample for mercury was collected and analyzed using EPA Methods 1669 (clean sampling) and 1631 (trace level analysis) in accordance with instructions from the DEP.</t>
  </si>
  <si>
    <t>By:</t>
  </si>
  <si>
    <t>Date:</t>
  </si>
  <si>
    <t>Title:</t>
  </si>
  <si>
    <t>PLEASE MAIL THIS FORM TO YOUR ASSIGNED INSPECTOR</t>
  </si>
  <si>
    <t>Please attach any remarks or comments from the laboratory that may have a bearing on the results or their interpretation.  If duplicate samples were taken at the same time please report the average.</t>
  </si>
  <si>
    <t>&gt;70</t>
  </si>
  <si>
    <t>CYANIDE, TOTAL</t>
  </si>
  <si>
    <r>
      <t xml:space="preserve">CYANIDE, AVAILABLE  </t>
    </r>
    <r>
      <rPr>
        <b/>
        <vertAlign val="superscript"/>
        <sz val="12"/>
        <rFont val="MS Sans Serif"/>
        <family val="2"/>
      </rPr>
      <t>(3a)</t>
    </r>
  </si>
  <si>
    <r>
      <t xml:space="preserve">(3) Analytical chemistry parameters must be done as part of the WET test chemistry. </t>
    </r>
    <r>
      <rPr>
        <b/>
        <sz val="12"/>
        <rFont val="MS Sans Serif"/>
        <family val="2"/>
      </rPr>
      <t/>
    </r>
  </si>
  <si>
    <t>(3a) Cyanide, Available (Cyanide Amenable to Chlorination) is not an analytical chemistry parameter, but may be required by certain discharge permits .</t>
  </si>
  <si>
    <t>ME0090051</t>
  </si>
  <si>
    <t>ME0101389</t>
  </si>
  <si>
    <t>ME0101087</t>
  </si>
  <si>
    <t>ME0101320</t>
  </si>
  <si>
    <t>ME0102474</t>
  </si>
  <si>
    <t>ME0102466</t>
  </si>
  <si>
    <t>ME0101214</t>
  </si>
  <si>
    <t>ME0100021</t>
  </si>
  <si>
    <t>ME0101397</t>
  </si>
  <si>
    <t>ME0101176</t>
  </si>
  <si>
    <t>ME0100048</t>
  </si>
  <si>
    <t>ME0000035</t>
  </si>
  <si>
    <t>ME0102741</t>
  </si>
  <si>
    <t>ME0100056</t>
  </si>
  <si>
    <t>ME0101231</t>
  </si>
  <si>
    <t>ME0100064</t>
  </si>
  <si>
    <t>ME0100072</t>
  </si>
  <si>
    <t>ME0100102</t>
  </si>
  <si>
    <t>ME0102113</t>
  </si>
  <si>
    <t>ME0100111</t>
  </si>
  <si>
    <t>ME0100129</t>
  </si>
  <si>
    <t>ME0102067</t>
  </si>
  <si>
    <t>ME0102121</t>
  </si>
  <si>
    <t>ME0100145</t>
  </si>
  <si>
    <t>ME0036188</t>
  </si>
  <si>
    <t>ME0101192</t>
  </si>
  <si>
    <t>ME0100471</t>
  </si>
  <si>
    <t>ME0101117</t>
  </si>
  <si>
    <t>ME0101699</t>
  </si>
  <si>
    <t>ME0100161</t>
  </si>
  <si>
    <t>DOVER FOXCROFT WATER DISTRICT</t>
  </si>
  <si>
    <t>ME0102229</t>
  </si>
  <si>
    <t>ME0100501</t>
  </si>
  <si>
    <t>ME0102075</t>
  </si>
  <si>
    <t>ME0102156</t>
  </si>
  <si>
    <t>ME0100200</t>
  </si>
  <si>
    <t>ME0102148</t>
  </si>
  <si>
    <t>ME0102865</t>
  </si>
  <si>
    <t>ME0100218</t>
  </si>
  <si>
    <t>ME0101249</t>
  </si>
  <si>
    <t>ME0100226</t>
  </si>
  <si>
    <t>ME0102369</t>
  </si>
  <si>
    <t>ME0000272</t>
  </si>
  <si>
    <t>ME0101036</t>
  </si>
  <si>
    <t>ME0101982</t>
  </si>
  <si>
    <t>ME0101702</t>
  </si>
  <si>
    <t>ME0001830</t>
  </si>
  <si>
    <t>ME0102318</t>
  </si>
  <si>
    <t>ME0101516</t>
  </si>
  <si>
    <t>ME0100013</t>
  </si>
  <si>
    <t>ME0102849</t>
  </si>
  <si>
    <t>ME0102431</t>
  </si>
  <si>
    <t>ME0102032</t>
  </si>
  <si>
    <t>ME0101443</t>
  </si>
  <si>
    <t>ME0000639</t>
  </si>
  <si>
    <t>ME0101290</t>
  </si>
  <si>
    <t>ME0101788</t>
  </si>
  <si>
    <t>ME0100269</t>
  </si>
  <si>
    <t>ME0100978</t>
  </si>
  <si>
    <t>ME0100935</t>
  </si>
  <si>
    <t>ME0101184</t>
  </si>
  <si>
    <t>ME0100285</t>
  </si>
  <si>
    <t>ME0100854</t>
  </si>
  <si>
    <t>ME0101478</t>
  </si>
  <si>
    <t>ME0100871</t>
  </si>
  <si>
    <t>ME0101796</t>
  </si>
  <si>
    <t>ME0002003</t>
  </si>
  <si>
    <t>ME0100307</t>
  </si>
  <si>
    <t>ME0100315</t>
  </si>
  <si>
    <t>ME0102016</t>
  </si>
  <si>
    <t>ME0100323</t>
  </si>
  <si>
    <t>ME0101681</t>
  </si>
  <si>
    <t>MARS HILL UTILITIES DISTRICT</t>
  </si>
  <si>
    <t>ME0101079</t>
  </si>
  <si>
    <t>ME0102245</t>
  </si>
  <si>
    <t>ME0036218</t>
  </si>
  <si>
    <t>ME0100391</t>
  </si>
  <si>
    <t>ME0100404</t>
  </si>
  <si>
    <t>ME0100803</t>
  </si>
  <si>
    <t>ME0100439</t>
  </si>
  <si>
    <t>ME0100447</t>
  </si>
  <si>
    <t>ME0102334</t>
  </si>
  <si>
    <t>ME0101885</t>
  </si>
  <si>
    <t>ME0101907</t>
  </si>
  <si>
    <t>ME0101061</t>
  </si>
  <si>
    <t>ME0101346</t>
  </si>
  <si>
    <t>ME0100901</t>
  </si>
  <si>
    <t>ME0100455</t>
  </si>
  <si>
    <t>ME0100986</t>
  </si>
  <si>
    <t>ME0101524</t>
  </si>
  <si>
    <t>ME0100498</t>
  </si>
  <si>
    <t>ME0002381</t>
  </si>
  <si>
    <t>ME0102211</t>
  </si>
  <si>
    <t>ME0102237</t>
  </si>
  <si>
    <t>ME0023230</t>
  </si>
  <si>
    <t>ME0023043</t>
  </si>
  <si>
    <t>ME0101311</t>
  </si>
  <si>
    <t>ME0000540</t>
  </si>
  <si>
    <t>ME0100528</t>
  </si>
  <si>
    <t>ME0100561</t>
  </si>
  <si>
    <t>ME0002020</t>
  </si>
  <si>
    <t>ME0023329</t>
  </si>
  <si>
    <t>REENERGY LIVERMORE FALLS</t>
  </si>
  <si>
    <t>ME0023710</t>
  </si>
  <si>
    <t>ME0100587</t>
  </si>
  <si>
    <t>ME0100595</t>
  </si>
  <si>
    <t>ME0002054</t>
  </si>
  <si>
    <t>ME0100552</t>
  </si>
  <si>
    <t>ME0101486</t>
  </si>
  <si>
    <t>ME0101842</t>
  </si>
  <si>
    <t>ME0100617</t>
  </si>
  <si>
    <t>ME0102059</t>
  </si>
  <si>
    <t>ME0002321</t>
  </si>
  <si>
    <t>ME0021521</t>
  </si>
  <si>
    <t>ME0102377</t>
  </si>
  <si>
    <t>ME0102555</t>
  </si>
  <si>
    <t>ME0101966</t>
  </si>
  <si>
    <t>ME0100625</t>
  </si>
  <si>
    <t>ME0102547</t>
  </si>
  <si>
    <t>ME0102130</t>
  </si>
  <si>
    <t>ME0100820</t>
  </si>
  <si>
    <t>ME0100633</t>
  </si>
  <si>
    <t>ME0100641</t>
  </si>
  <si>
    <t>ME0101851</t>
  </si>
  <si>
    <t>ME0002216</t>
  </si>
  <si>
    <t>ME0100668</t>
  </si>
  <si>
    <t>ME0101915</t>
  </si>
  <si>
    <t>ME0000159</t>
  </si>
  <si>
    <t>ME0022861</t>
  </si>
  <si>
    <t>ME0101150</t>
  </si>
  <si>
    <t>UNIVERSITY OF NEW ENGLAND</t>
  </si>
  <si>
    <t>ME0023302</t>
  </si>
  <si>
    <t>ME0100684</t>
  </si>
  <si>
    <t>ME0102661</t>
  </si>
  <si>
    <t>ME0100692</t>
  </si>
  <si>
    <t>ME0102652</t>
  </si>
  <si>
    <t>ME0100706</t>
  </si>
  <si>
    <t>ME0001937</t>
  </si>
  <si>
    <t>ME0102491</t>
  </si>
  <si>
    <t>ME0102253</t>
  </si>
  <si>
    <t>ME0101028</t>
  </si>
  <si>
    <t>ME0100790</t>
  </si>
  <si>
    <t>ME0100846</t>
  </si>
  <si>
    <t>ME0100731</t>
  </si>
  <si>
    <t>ME0100749</t>
  </si>
  <si>
    <t>ME0100757</t>
  </si>
  <si>
    <t>ME0001872</t>
  </si>
  <si>
    <t>ME0100765</t>
  </si>
  <si>
    <t>ME0101222</t>
  </si>
  <si>
    <t>DISNAME</t>
  </si>
  <si>
    <t>NPDES</t>
  </si>
  <si>
    <t>Column1</t>
  </si>
  <si>
    <t>Column2</t>
  </si>
  <si>
    <t>%</t>
  </si>
  <si>
    <t>ACADIA NATIONAL PARK (SCHOODIC)</t>
  </si>
  <si>
    <t>ANSON-MADISON SANITARY DISTRICT</t>
  </si>
  <si>
    <t>ASHLAND WATER &amp; SEWER DISTRICT</t>
  </si>
  <si>
    <t>BAILEYVILLE WWTP</t>
  </si>
  <si>
    <t>BANGOR WWTP</t>
  </si>
  <si>
    <t>BAR HARBOR WWTP (DEGREGOIRE)</t>
  </si>
  <si>
    <t>BAR HARBOR WWTP (HULLS COVE)</t>
  </si>
  <si>
    <t>BAR HARBOR WWTP (MAIN PLANT)</t>
  </si>
  <si>
    <t>BATH WPCF</t>
  </si>
  <si>
    <t>BAYVILLE VILLAGE CORP (BOOTHBAY)</t>
  </si>
  <si>
    <t>BELFAST WWTP</t>
  </si>
  <si>
    <t>BERWICK SEWER DISTRICT</t>
  </si>
  <si>
    <t>BETHEL WWTP</t>
  </si>
  <si>
    <t>BIDDEFORD WWTP</t>
  </si>
  <si>
    <t>BIDDEFORD POOL WWTP</t>
  </si>
  <si>
    <t>BINGHAM WWTF</t>
  </si>
  <si>
    <t>BLUE HILL WWTP</t>
  </si>
  <si>
    <t>BOOTHBAY HARBOR SEWER DISTRICT</t>
  </si>
  <si>
    <t>BREWER WPCF</t>
  </si>
  <si>
    <t>BRUNSWICK GRAHAM ROAD LANDFILL</t>
  </si>
  <si>
    <t>BRUNSWICK SEWER DISTRICT</t>
  </si>
  <si>
    <t>BUCKSPORT WWTF</t>
  </si>
  <si>
    <t>CALAIS WWTP</t>
  </si>
  <si>
    <t>CAMDEN WWTP</t>
  </si>
  <si>
    <t>CANTON WWTP</t>
  </si>
  <si>
    <t>CARIBOU UTILITIES DISTRICT (SEWER)</t>
  </si>
  <si>
    <t>CASCO BAY ENERGY (BANGOR)</t>
  </si>
  <si>
    <t>CASTINE WWTP</t>
  </si>
  <si>
    <t>CLINTON WATER DISTRICT</t>
  </si>
  <si>
    <t>DANFORTH WWTP</t>
  </si>
  <si>
    <t>DOVER FOXCROFT WWTP</t>
  </si>
  <si>
    <t>DOWNEAST CORRECTIONAL FACILITY</t>
  </si>
  <si>
    <t>ME0090000</t>
  </si>
  <si>
    <t>EAST MACHIAS WWTP</t>
  </si>
  <si>
    <t>EAST MILLINOCKET WWTP</t>
  </si>
  <si>
    <t>ME0102881</t>
  </si>
  <si>
    <t>EASTPORT WWTP (MAIN PLANT)</t>
  </si>
  <si>
    <t>EASTPORT WWTP (QUODDY)</t>
  </si>
  <si>
    <t>ELLSWORTH WWTP (MAIN PLANT)</t>
  </si>
  <si>
    <t>ELLSWORTH WWTP (SHORE ROAD)</t>
  </si>
  <si>
    <t>ME0102593</t>
  </si>
  <si>
    <t>FALMOUTH WWTF</t>
  </si>
  <si>
    <t>FARMINGTON WWTP</t>
  </si>
  <si>
    <t>FLORIDA POWER LIGHT (WYMAN STA.)</t>
  </si>
  <si>
    <t>FORT FAIRFIELD UTILITIES DISTRICT</t>
  </si>
  <si>
    <t>FORT KENT WWTP</t>
  </si>
  <si>
    <t>FREEPORT SEWER DISTRICT</t>
  </si>
  <si>
    <t>FRENCHVILLE WWTP</t>
  </si>
  <si>
    <t>GAC CHEMICAL CORP (SEARSPORT)</t>
  </si>
  <si>
    <t>GARDINER WWTF</t>
  </si>
  <si>
    <t>GRAND ISLE WWTP</t>
  </si>
  <si>
    <t>GREAT NORTHERN PAPER-WEST</t>
  </si>
  <si>
    <t>ME0000167</t>
  </si>
  <si>
    <t>GREAT SALT BAY SANT DIST (DMRSCTA)</t>
  </si>
  <si>
    <t>GREAT SALT BAY SANT DIST (NOBLEBORO)</t>
  </si>
  <si>
    <t>GREATER AUGUSTA UTILITIES DISTRICT</t>
  </si>
  <si>
    <t>GUILFORD/SANGERVILLE SANT. DIST.</t>
  </si>
  <si>
    <t>HARTLAND WWTF</t>
  </si>
  <si>
    <t>HOULTON WATER COMPANY</t>
  </si>
  <si>
    <t>HOWLAND WWTF</t>
  </si>
  <si>
    <t>ISLESBORO WWTP</t>
  </si>
  <si>
    <t>JACKMAN UTILITY DISTRICT</t>
  </si>
  <si>
    <t>KENNEBEC SANITARY TREATMENT DIST.</t>
  </si>
  <si>
    <t>KENNEBUNK SEWER DISTRICT</t>
  </si>
  <si>
    <t>KENNEBUNKPORT WWTF</t>
  </si>
  <si>
    <t>KEZAR FALLS WOOLEN COMPANY</t>
  </si>
  <si>
    <t>ME0020893</t>
  </si>
  <si>
    <t>KITTERY WWTF</t>
  </si>
  <si>
    <t>LEDVANCE LLC (WALDOBORO)</t>
  </si>
  <si>
    <t>LEWISTON AUBURN WPCA</t>
  </si>
  <si>
    <t>LIMERICK SEWER DISTRICT</t>
  </si>
  <si>
    <t>LINCOLN PAPER &amp; TISSUE</t>
  </si>
  <si>
    <t>LINCOLN SANITARY DISTRICT</t>
  </si>
  <si>
    <t>LISBON WWTP</t>
  </si>
  <si>
    <t>LIVERMORE FALLS WWTP</t>
  </si>
  <si>
    <t>LORING DEV AUTH WATER PLANT (Current)</t>
  </si>
  <si>
    <t>ME0102581</t>
  </si>
  <si>
    <t>LUBEC WWTP</t>
  </si>
  <si>
    <t>MACHIAS WWTP</t>
  </si>
  <si>
    <t>MADAWASKA POTW</t>
  </si>
  <si>
    <t>MAINE ELECTRONICS (LISBON)</t>
  </si>
  <si>
    <t>ME0020427</t>
  </si>
  <si>
    <t>MALLINCKRODT (ORRINGTON)</t>
  </si>
  <si>
    <t>MATTAWAMKEAG WWTP</t>
  </si>
  <si>
    <t>MCCAIN FOODS USA INC (EASTON)</t>
  </si>
  <si>
    <t>MECHANIC FALLS SANITARY DISTRICT</t>
  </si>
  <si>
    <t>MILBRIDGE WWTP</t>
  </si>
  <si>
    <t>MILLINOCKET WWTP</t>
  </si>
  <si>
    <t>MILO WWTP</t>
  </si>
  <si>
    <t>MOUNT DESERT ISLAND (SEAL HARBOR)</t>
  </si>
  <si>
    <t>MOUNT DESERT ISLAND (SOMESVILLE)</t>
  </si>
  <si>
    <t>NEWPORT SANITARY DISTRICT</t>
  </si>
  <si>
    <t>NORRIDGEWOCK WWTP</t>
  </si>
  <si>
    <t>NORTH BERWICK SANITARY DISTRICT</t>
  </si>
  <si>
    <t>NORTH HAVEN WWTP</t>
  </si>
  <si>
    <t>NORTH JAY WWTP</t>
  </si>
  <si>
    <t>NORTHPORT VILLAGE CORP</t>
  </si>
  <si>
    <t>NORWAY WWTF</t>
  </si>
  <si>
    <t>OGUNQUIT SEWER DISTRICT</t>
  </si>
  <si>
    <t>OLD ORCHARD BEACH WPCF</t>
  </si>
  <si>
    <t>OLD TOWN WATER DISTRICT</t>
  </si>
  <si>
    <t>ME0102296</t>
  </si>
  <si>
    <t>OLD TOWN WWTP</t>
  </si>
  <si>
    <t>ORONO WWTP</t>
  </si>
  <si>
    <t>PAN AM RAILWAYS (WATERVILLE)</t>
  </si>
  <si>
    <t>ME0036803</t>
  </si>
  <si>
    <t>PENOBSCOT ENERGY RECOVERY CO.</t>
  </si>
  <si>
    <t>PENOBSCOT INDIAN NATION (OLD TOWN)</t>
  </si>
  <si>
    <t>PENOBSCOT MCCRUM LLC (BELFAST)</t>
  </si>
  <si>
    <t>PIONEER PLASTICS (AUBURN)</t>
  </si>
  <si>
    <t>PITTSFIELD WWTP</t>
  </si>
  <si>
    <t>PORTLAND WTR DIST (CAPE ELIZABETH)</t>
  </si>
  <si>
    <t>PORTLAND WTR DIST (EAST END)</t>
  </si>
  <si>
    <t>PORTLAND WTR DIST (PEAKS ISLAND)</t>
  </si>
  <si>
    <t>PORTLAND WTR DIST (WESTBRK/GORH.)</t>
  </si>
  <si>
    <t>PRESQUE ISLE UTILITIES DISTRICT (SEWER)</t>
  </si>
  <si>
    <t>RANGELEY WWTP</t>
  </si>
  <si>
    <t>MEU508086</t>
  </si>
  <si>
    <t>REENERGY FORT FAIRFIELD LLC</t>
  </si>
  <si>
    <t>RICHMOND UTILITIES DISTRICT</t>
  </si>
  <si>
    <t>ROCKLAND WWTP</t>
  </si>
  <si>
    <t>RUMFORD MEXICO SEWERAGE DISTRICT</t>
  </si>
  <si>
    <t>RUMFORD/MEXICO (RUMFORD POINT)</t>
  </si>
  <si>
    <t>SABATTUS SANITARY DISTRICT</t>
  </si>
  <si>
    <t>SACO WATER RESOURCE RECOVERY DEPT</t>
  </si>
  <si>
    <t>SANFORD SEWERAGE DISTRICT</t>
  </si>
  <si>
    <t>SAPPI (HINCKLEY)</t>
  </si>
  <si>
    <t>SAPPI (WESTBROOK)</t>
  </si>
  <si>
    <t>SCARBOROUGH SANITARY DISTRICT</t>
  </si>
  <si>
    <t>SEARSPORT WWTP</t>
  </si>
  <si>
    <t>SKOWHEGAN WWTP (MAIN PLANT)</t>
  </si>
  <si>
    <t>SORRENTO WWTP</t>
  </si>
  <si>
    <t>SOUTH BERWICK SEWER DISTRICT</t>
  </si>
  <si>
    <t>SOUTHWEST HARBOR WWTP</t>
  </si>
  <si>
    <t>STONINGTON SANITARY DISTRICT</t>
  </si>
  <si>
    <t>TATE &amp; LYLE INGREDIENTS (HOULTON)</t>
  </si>
  <si>
    <t>THOMASTON WATER POLL CNTRL AUTH</t>
  </si>
  <si>
    <t>TWIN RIVERS PAPER COMP(MADAWASKA)</t>
  </si>
  <si>
    <t>U.S. NAVAL COMM. STA. (CUTLER)</t>
  </si>
  <si>
    <t>ME0002097</t>
  </si>
  <si>
    <t>UNITY UTILITIES DISTRICT</t>
  </si>
  <si>
    <t>VAN BUREN WWTP</t>
  </si>
  <si>
    <t>VASSALBORO SANT DIST (CEMETARY RD.)</t>
  </si>
  <si>
    <t>VASSALBORO SANT DIST (E. VASSALBORO)</t>
  </si>
  <si>
    <t>VASSALBORO SANT DIST (N. MAIN ST.)</t>
  </si>
  <si>
    <t>VEAZIE SEWER DISTRICT</t>
  </si>
  <si>
    <t>VERSO PAPER ANDROSCOGGIN (JAY)</t>
  </si>
  <si>
    <t>VINALHAVEN WWTP</t>
  </si>
  <si>
    <t>WARREN SANITARY DISTRICT</t>
  </si>
  <si>
    <t>WASHBURN WATER &amp; SEWER DISTRICT</t>
  </si>
  <si>
    <t>WELLS SANITARY DISTRICT</t>
  </si>
  <si>
    <t>WHITNEYVILLE (SCHOOL STREET)</t>
  </si>
  <si>
    <t>ME0102687</t>
  </si>
  <si>
    <t>WILTON WWTP</t>
  </si>
  <si>
    <t>WINTER HARBOR UTILITIES DISTRICT</t>
  </si>
  <si>
    <t>WINTERPORT WATER DISTRICT</t>
  </si>
  <si>
    <t>WISCASSET WWTP</t>
  </si>
  <si>
    <t>WOODLAND PULP (WOODLAND)</t>
  </si>
  <si>
    <t>YARMOUTH SEA MEADOWS</t>
  </si>
  <si>
    <t>YARMOUTH WPCF</t>
  </si>
  <si>
    <t>YORK SEWER DISTRICT</t>
  </si>
  <si>
    <t>mm/dd/yyyy</t>
  </si>
  <si>
    <t>Date tested:</t>
  </si>
  <si>
    <t>Date Tested:</t>
  </si>
  <si>
    <t>OXFORD WWTP</t>
  </si>
  <si>
    <t>ME0102873</t>
  </si>
  <si>
    <t>LIMESTONE WATER AND SEWER DISTRICT</t>
  </si>
  <si>
    <t>PASSAMAQUODDY WATER DISTRICT (PERRY)</t>
  </si>
  <si>
    <t>ME0100781</t>
  </si>
  <si>
    <t>ME0101664</t>
  </si>
  <si>
    <t>ME0101532</t>
  </si>
  <si>
    <t>ME0100137</t>
  </si>
  <si>
    <t>(5) Clean techniques (1600 series) mercury must be reported on mercury report form attached to this workbook.  Other mercury results included in a pollutant scan must be reported in micrograms/Liter (ug/L) on this sheet.</t>
  </si>
  <si>
    <t>SOUTH PORTLAND WRP</t>
  </si>
  <si>
    <t>MOUNT DESERT ISLAND (NORTHEAST HBR)</t>
  </si>
  <si>
    <t>MAINE WATER CO.(BIDDEFORD &amp; SACO)</t>
  </si>
  <si>
    <t xml:space="preserve"> receiving water control</t>
  </si>
  <si>
    <t xml:space="preserve">  conc. 7 (           %)</t>
  </si>
  <si>
    <t xml:space="preserve">  conc. 8 (           %)</t>
  </si>
  <si>
    <t xml:space="preserve">        mm/dd/yyyy</t>
  </si>
  <si>
    <t xml:space="preserve">         mm/dd/yyyy</t>
  </si>
  <si>
    <t xml:space="preserve">  conc. 1 (         %)</t>
  </si>
  <si>
    <t xml:space="preserve">  conc. 2 (         %)</t>
  </si>
  <si>
    <t xml:space="preserve">  conc. 3 (         %)</t>
  </si>
  <si>
    <t xml:space="preserve">  conc. 4 (         %)</t>
  </si>
  <si>
    <t xml:space="preserve">  conc. 5 (         %)</t>
  </si>
  <si>
    <t xml:space="preserve">  conc. 6 (         %)</t>
  </si>
  <si>
    <t xml:space="preserve">  conc. 7 (          %)</t>
  </si>
  <si>
    <t>ND OTM (OLD TOWN MILL)</t>
  </si>
  <si>
    <t>ND PAPER (RUMFORD MILL)</t>
  </si>
  <si>
    <t>FacSus</t>
  </si>
  <si>
    <t>column3</t>
  </si>
  <si>
    <t>Sustenance Fishing</t>
  </si>
  <si>
    <t>sf_wo</t>
  </si>
  <si>
    <t>sf_o</t>
  </si>
  <si>
    <r>
      <t xml:space="preserve">Possible Exceedance </t>
    </r>
    <r>
      <rPr>
        <b/>
        <vertAlign val="superscript"/>
        <sz val="12"/>
        <rFont val="MS Sans Serif"/>
        <family val="2"/>
      </rPr>
      <t>(7)</t>
    </r>
  </si>
  <si>
    <t>na</t>
  </si>
  <si>
    <t>na?</t>
  </si>
  <si>
    <t>??</t>
  </si>
  <si>
    <t>column4</t>
  </si>
  <si>
    <t>WtrShd</t>
  </si>
  <si>
    <t>LittleAndroscoggin</t>
  </si>
  <si>
    <t>Androscoggin</t>
  </si>
  <si>
    <t>St. Croix</t>
  </si>
  <si>
    <t xml:space="preserve">(6) Ch. 530 Toxics Rule AWQC  takes into account background allocation (10%) and water quality reserves (15% - to allow for new or changed discharges or non-point sources). Effluent Limits on this report are calculated based on dilution factor, 10% background allocation and  0% water quality reserves. </t>
  </si>
  <si>
    <r>
      <t>TOTAL RESIDUAL CHLORINE (</t>
    </r>
    <r>
      <rPr>
        <b/>
        <sz val="9"/>
        <rFont val="MS Sans Serif"/>
      </rPr>
      <t>mg/L</t>
    </r>
    <r>
      <rPr>
        <sz val="10"/>
        <rFont val="MS Sans Serif"/>
        <family val="2"/>
      </rPr>
      <t>)</t>
    </r>
    <r>
      <rPr>
        <b/>
        <vertAlign val="superscript"/>
        <sz val="10"/>
        <rFont val="MS Sans Serif"/>
      </rPr>
      <t>(9)</t>
    </r>
  </si>
  <si>
    <r>
      <t>pH (S.U.)</t>
    </r>
    <r>
      <rPr>
        <b/>
        <vertAlign val="superscript"/>
        <sz val="10"/>
        <rFont val="MS Sans Serif"/>
      </rPr>
      <t>(9)</t>
    </r>
    <r>
      <rPr>
        <sz val="10"/>
        <rFont val="MS Sans Serif"/>
        <family val="2"/>
      </rPr>
      <t xml:space="preserve">                                             </t>
    </r>
  </si>
  <si>
    <t>PARIS UTILITY DISTRICT</t>
  </si>
  <si>
    <t>ME0100951</t>
  </si>
  <si>
    <t>RAYTHEON TECHNOLOGIES CORP</t>
  </si>
  <si>
    <t>Toxsheet Revision  May 21, 2020</t>
  </si>
  <si>
    <t xml:space="preserve">Report WET chemistry on DEP Form "ToxSheet  (Marine Version), May 21 2020." </t>
  </si>
  <si>
    <t>Report WET chemistry on DEP Form "ToxSheet (Fresh Water Version), May 21,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</si>
</sst>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font>
      <sz val="10"/>
      <name val="MS Sans Serif"/>
    </font>
    <font>
      <b/>
      <sz val="10"/>
      <name val="MS Sans Serif"/>
      <family val="2"/>
    </font>
    <font>
      <i/>
      <sz val="10"/>
      <name val="MS Sans Serif"/>
      <family val="2"/>
    </font>
    <font>
      <sz val="10"/>
      <name val="MS Sans Serif"/>
      <family val="2"/>
    </font>
    <font>
      <sz val="8"/>
      <name val="MS Sans Serif"/>
      <family val="2"/>
    </font>
    <font>
      <b/>
      <sz val="10"/>
      <name val="MS Sans Serif"/>
      <family val="2"/>
    </font>
    <font>
      <b/>
      <sz val="10"/>
      <name val="MS Sans Serif"/>
      <family val="2"/>
    </font>
    <font>
      <sz val="8"/>
      <color indexed="81"/>
      <name val="Tahoma"/>
      <family val="2"/>
    </font>
    <font>
      <b/>
      <sz val="10"/>
      <color indexed="81"/>
      <name val="Tahoma"/>
      <family val="2"/>
    </font>
    <font>
      <sz val="10"/>
      <color indexed="81"/>
      <name val="Tahoma"/>
      <family val="2"/>
    </font>
    <font>
      <b/>
      <sz val="8"/>
      <name val="MS Sans Serif"/>
      <family val="2"/>
    </font>
    <font>
      <b/>
      <sz val="10"/>
      <color indexed="9"/>
      <name val="MS Sans Serif"/>
      <family val="2"/>
    </font>
    <font>
      <b/>
      <sz val="12"/>
      <name val="MS Sans Serif"/>
      <family val="2"/>
    </font>
    <font>
      <b/>
      <vertAlign val="superscript"/>
      <sz val="12"/>
      <name val="MS Sans Serif"/>
      <family val="2"/>
    </font>
    <font>
      <b/>
      <sz val="12"/>
      <name val="MS Sans Serif"/>
      <family val="2"/>
    </font>
    <font>
      <b/>
      <sz val="8"/>
      <color indexed="81"/>
      <name val="Tahoma"/>
      <family val="2"/>
    </font>
    <font>
      <sz val="10"/>
      <name val="MS Sans Serif"/>
      <family val="2"/>
    </font>
    <font>
      <sz val="9"/>
      <name val="MS Sans Serif"/>
      <family val="2"/>
    </font>
    <font>
      <sz val="10"/>
      <color indexed="10"/>
      <name val="MS Sans Serif"/>
      <family val="2"/>
    </font>
    <font>
      <sz val="12"/>
      <name val="MS Sans Serif"/>
      <family val="2"/>
    </font>
    <font>
      <b/>
      <vertAlign val="superscript"/>
      <sz val="10"/>
      <name val="MS Sans Serif"/>
      <family val="2"/>
    </font>
    <font>
      <vertAlign val="superscript"/>
      <sz val="12"/>
      <name val="MS Sans Serif"/>
      <family val="2"/>
    </font>
    <font>
      <sz val="12"/>
      <name val="MS Sans Serif"/>
      <family val="2"/>
    </font>
    <font>
      <sz val="10"/>
      <name val="CG Times (WN)"/>
    </font>
    <font>
      <sz val="12"/>
      <name val="Times New Roman"/>
      <family val="1"/>
    </font>
    <font>
      <b/>
      <sz val="10"/>
      <name val="Times New Roman"/>
      <family val="1"/>
    </font>
    <font>
      <b/>
      <sz val="12"/>
      <name val="Times New Roman"/>
      <family val="1"/>
    </font>
    <font>
      <u/>
      <sz val="12"/>
      <name val="Times New Roman"/>
      <family val="1"/>
    </font>
    <font>
      <sz val="12"/>
      <color indexed="10"/>
      <name val="Times New Roman"/>
      <family val="1"/>
    </font>
    <font>
      <sz val="10"/>
      <color indexed="8"/>
      <name val="Arial"/>
      <family val="2"/>
    </font>
    <font>
      <u/>
      <sz val="10"/>
      <name val="Times New Roman"/>
      <family val="1"/>
    </font>
    <font>
      <sz val="8.5"/>
      <name val="MS Sans Serif"/>
      <family val="2"/>
    </font>
    <font>
      <sz val="8"/>
      <name val="Times New Roman"/>
      <family val="1"/>
    </font>
    <font>
      <u/>
      <sz val="10"/>
      <color theme="10"/>
      <name val="MS Sans Serif"/>
    </font>
    <font>
      <sz val="10"/>
      <name val="Times New Roman"/>
      <family val="1"/>
    </font>
    <font>
      <sz val="10"/>
      <color indexed="8"/>
      <name val="Arial"/>
    </font>
    <font>
      <sz val="10"/>
      <color rgb="FFFF0000"/>
      <name val="MS Sans Serif"/>
    </font>
    <font>
      <b/>
      <vertAlign val="superscript"/>
      <sz val="10"/>
      <name val="MS Sans Serif"/>
    </font>
    <font>
      <b/>
      <sz val="9"/>
      <name val="MS Sans Serif"/>
    </font>
  </fonts>
  <fills count="12">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22"/>
        <bgColor indexed="22"/>
      </patternFill>
    </fill>
    <fill>
      <patternFill patternType="solid">
        <fgColor indexed="22"/>
        <bgColor indexed="9"/>
      </patternFill>
    </fill>
    <fill>
      <patternFill patternType="solid">
        <fgColor theme="4" tint="0.79998168889431442"/>
        <bgColor indexed="64"/>
      </patternFill>
    </fill>
    <fill>
      <patternFill patternType="solid">
        <fgColor theme="5" tint="0.79998168889431442"/>
        <bgColor indexed="64"/>
      </patternFill>
    </fill>
    <fill>
      <patternFill patternType="lightGray">
        <bgColor theme="5" tint="0.79998168889431442"/>
      </patternFill>
    </fill>
    <fill>
      <patternFill patternType="solid">
        <fgColor theme="2" tint="-9.9948118533890809E-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ck">
        <color indexed="64"/>
      </left>
      <right style="thick">
        <color indexed="64"/>
      </right>
      <top style="thick">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bottom/>
      <diagonal/>
    </border>
    <border>
      <left style="thick">
        <color indexed="64"/>
      </left>
      <right style="thick">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ck">
        <color indexed="64"/>
      </left>
      <right/>
      <top/>
      <bottom/>
      <diagonal/>
    </border>
    <border>
      <left/>
      <right/>
      <top style="thick">
        <color indexed="64"/>
      </top>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right style="medium">
        <color indexed="64"/>
      </right>
      <top/>
      <bottom/>
      <diagonal/>
    </border>
    <border>
      <left style="medium">
        <color indexed="64"/>
      </left>
      <right/>
      <top/>
      <bottom/>
      <diagonal/>
    </border>
  </borders>
  <cellStyleXfs count="2">
    <xf numFmtId="0" fontId="0" fillId="0" borderId="0"/>
    <xf numFmtId="0" fontId="33" fillId="0" borderId="0" applyNumberFormat="0" applyFill="0" applyBorder="0" applyAlignment="0" applyProtection="0"/>
  </cellStyleXfs>
  <cellXfs count="421">
    <xf numFmtId="0" fontId="0" fillId="0" borderId="0" xfId="0"/>
    <xf numFmtId="0" fontId="0" fillId="0" borderId="0" xfId="0" applyBorder="1" applyProtection="1"/>
    <xf numFmtId="0" fontId="0" fillId="0" borderId="1" xfId="0" applyBorder="1" applyAlignment="1" applyProtection="1">
      <alignment horizontal="center"/>
    </xf>
    <xf numFmtId="0" fontId="5" fillId="0" borderId="2" xfId="0" applyNumberFormat="1" applyFont="1" applyBorder="1" applyAlignment="1" applyProtection="1">
      <alignment horizontal="right"/>
      <protection locked="0"/>
    </xf>
    <xf numFmtId="0" fontId="5" fillId="0" borderId="2" xfId="0" applyFont="1" applyBorder="1" applyAlignment="1" applyProtection="1">
      <alignment horizontal="right"/>
      <protection locked="0"/>
    </xf>
    <xf numFmtId="0" fontId="6" fillId="0" borderId="3" xfId="0" applyFont="1" applyBorder="1" applyAlignment="1" applyProtection="1">
      <alignment horizontal="center"/>
      <protection locked="0"/>
    </xf>
    <xf numFmtId="0" fontId="0" fillId="0" borderId="0" xfId="0" applyBorder="1"/>
    <xf numFmtId="0" fontId="0" fillId="0" borderId="4" xfId="0" applyBorder="1" applyAlignment="1" applyProtection="1">
      <alignment horizontal="center"/>
    </xf>
    <xf numFmtId="0" fontId="0" fillId="0" borderId="5" xfId="0" applyBorder="1" applyAlignment="1" applyProtection="1">
      <alignment horizontal="center"/>
    </xf>
    <xf numFmtId="0" fontId="1" fillId="2" borderId="0" xfId="0" applyNumberFormat="1" applyFont="1" applyFill="1" applyBorder="1" applyAlignment="1" applyProtection="1">
      <alignment horizontal="center" wrapText="1"/>
    </xf>
    <xf numFmtId="0" fontId="14" fillId="2" borderId="0" xfId="0" applyFont="1" applyFill="1" applyBorder="1" applyAlignment="1" applyProtection="1">
      <alignment horizontal="center"/>
    </xf>
    <xf numFmtId="0" fontId="14" fillId="2" borderId="0" xfId="0" applyFont="1" applyFill="1" applyBorder="1" applyProtection="1"/>
    <xf numFmtId="0" fontId="0" fillId="2" borderId="6" xfId="0" applyFill="1" applyBorder="1" applyAlignment="1" applyProtection="1">
      <alignment horizontal="center"/>
    </xf>
    <xf numFmtId="0" fontId="0" fillId="2" borderId="0" xfId="0" applyFill="1" applyBorder="1" applyProtection="1"/>
    <xf numFmtId="0" fontId="0" fillId="2" borderId="0" xfId="0" applyFill="1" applyBorder="1" applyAlignment="1" applyProtection="1">
      <alignment horizontal="center"/>
    </xf>
    <xf numFmtId="2" fontId="0" fillId="0" borderId="1" xfId="0" applyNumberFormat="1" applyBorder="1" applyAlignment="1" applyProtection="1">
      <alignment horizontal="center"/>
    </xf>
    <xf numFmtId="0" fontId="1" fillId="0" borderId="7" xfId="0" applyFont="1" applyBorder="1" applyAlignment="1" applyProtection="1">
      <alignment horizontal="center" vertical="center" wrapText="1"/>
    </xf>
    <xf numFmtId="0" fontId="0" fillId="0" borderId="1" xfId="0" applyBorder="1" applyProtection="1"/>
    <xf numFmtId="0" fontId="0" fillId="0" borderId="1" xfId="0" applyNumberFormat="1" applyBorder="1" applyAlignment="1" applyProtection="1">
      <alignment horizontal="center"/>
    </xf>
    <xf numFmtId="0" fontId="0" fillId="0" borderId="4" xfId="0" applyBorder="1" applyProtection="1"/>
    <xf numFmtId="0" fontId="14" fillId="0" borderId="0" xfId="0" applyFont="1" applyBorder="1" applyAlignment="1" applyProtection="1"/>
    <xf numFmtId="0" fontId="6" fillId="2" borderId="3" xfId="0" applyFont="1" applyFill="1" applyBorder="1" applyAlignment="1" applyProtection="1">
      <alignment horizontal="center"/>
      <protection locked="0"/>
    </xf>
    <xf numFmtId="0" fontId="0" fillId="0" borderId="5" xfId="0" applyBorder="1" applyProtection="1"/>
    <xf numFmtId="2" fontId="0" fillId="0" borderId="5" xfId="0" applyNumberFormat="1" applyBorder="1" applyAlignment="1" applyProtection="1">
      <alignment horizontal="center"/>
    </xf>
    <xf numFmtId="0" fontId="3" fillId="0" borderId="1" xfId="0" applyFont="1" applyBorder="1" applyAlignment="1" applyProtection="1">
      <alignment horizontal="center"/>
    </xf>
    <xf numFmtId="0" fontId="19" fillId="0" borderId="1" xfId="0" applyFont="1" applyFill="1" applyBorder="1" applyAlignment="1" applyProtection="1">
      <alignment horizontal="center"/>
    </xf>
    <xf numFmtId="0" fontId="19" fillId="0" borderId="1" xfId="0" applyFont="1" applyFill="1" applyBorder="1" applyProtection="1"/>
    <xf numFmtId="0" fontId="12" fillId="0" borderId="8" xfId="0" applyFont="1" applyBorder="1" applyProtection="1"/>
    <xf numFmtId="0" fontId="14" fillId="0" borderId="8" xfId="0" applyFont="1" applyBorder="1" applyAlignment="1" applyProtection="1"/>
    <xf numFmtId="0" fontId="12" fillId="0" borderId="9" xfId="0" applyFont="1" applyBorder="1" applyAlignment="1" applyProtection="1">
      <alignment wrapText="1"/>
    </xf>
    <xf numFmtId="0" fontId="0" fillId="0" borderId="1" xfId="0" applyNumberFormat="1" applyBorder="1" applyProtection="1"/>
    <xf numFmtId="0" fontId="3" fillId="0" borderId="10" xfId="0" applyFont="1" applyBorder="1" applyAlignment="1" applyProtection="1">
      <alignment horizontal="centerContinuous" vertical="center" wrapText="1"/>
    </xf>
    <xf numFmtId="0" fontId="0" fillId="0" borderId="11" xfId="0" applyBorder="1" applyProtection="1"/>
    <xf numFmtId="0" fontId="16" fillId="0" borderId="1" xfId="0" applyFont="1" applyBorder="1" applyProtection="1"/>
    <xf numFmtId="0" fontId="1" fillId="0" borderId="5" xfId="0" applyFont="1" applyBorder="1" applyAlignment="1" applyProtection="1">
      <alignment wrapText="1"/>
    </xf>
    <xf numFmtId="0" fontId="1" fillId="0" borderId="11" xfId="0" applyFont="1" applyBorder="1" applyAlignment="1" applyProtection="1">
      <alignment wrapText="1"/>
    </xf>
    <xf numFmtId="0" fontId="19" fillId="0" borderId="5" xfId="0" applyFont="1" applyBorder="1" applyAlignment="1" applyProtection="1">
      <alignment horizontal="center"/>
    </xf>
    <xf numFmtId="0" fontId="19" fillId="0" borderId="12" xfId="0" applyFont="1" applyBorder="1" applyAlignment="1" applyProtection="1">
      <alignment horizontal="center"/>
    </xf>
    <xf numFmtId="0" fontId="0" fillId="0" borderId="13" xfId="0" applyBorder="1" applyProtection="1"/>
    <xf numFmtId="0" fontId="3" fillId="0" borderId="1" xfId="0" applyFont="1" applyBorder="1" applyProtection="1"/>
    <xf numFmtId="0" fontId="3" fillId="0" borderId="1" xfId="0" applyNumberFormat="1" applyFont="1" applyBorder="1" applyAlignment="1" applyProtection="1">
      <alignment horizontal="center"/>
    </xf>
    <xf numFmtId="1" fontId="0" fillId="0" borderId="1" xfId="0" applyNumberFormat="1" applyBorder="1" applyAlignment="1" applyProtection="1">
      <alignment horizontal="center"/>
    </xf>
    <xf numFmtId="0" fontId="0" fillId="0" borderId="1" xfId="0" applyBorder="1" applyAlignment="1" applyProtection="1">
      <alignment wrapText="1"/>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5" xfId="0" applyNumberFormat="1" applyBorder="1" applyProtection="1"/>
    <xf numFmtId="0" fontId="16" fillId="0" borderId="4" xfId="0" applyFont="1" applyBorder="1" applyProtection="1"/>
    <xf numFmtId="10" fontId="0" fillId="0" borderId="4" xfId="0" applyNumberFormat="1" applyBorder="1" applyProtection="1"/>
    <xf numFmtId="0" fontId="16" fillId="0" borderId="5" xfId="0" applyFont="1" applyBorder="1" applyProtection="1"/>
    <xf numFmtId="0" fontId="0" fillId="2" borderId="12" xfId="0" applyFill="1" applyBorder="1" applyProtection="1"/>
    <xf numFmtId="0" fontId="0" fillId="0" borderId="6" xfId="0" applyBorder="1" applyProtection="1"/>
    <xf numFmtId="0" fontId="0" fillId="2" borderId="0" xfId="0" applyNumberFormat="1" applyFill="1" applyBorder="1" applyAlignment="1" applyProtection="1">
      <alignment horizontal="center"/>
    </xf>
    <xf numFmtId="0" fontId="0" fillId="2" borderId="16" xfId="0" applyFill="1" applyBorder="1" applyProtection="1">
      <protection locked="0"/>
    </xf>
    <xf numFmtId="0" fontId="3" fillId="0" borderId="4" xfId="0" applyNumberFormat="1" applyFont="1" applyBorder="1" applyAlignment="1" applyProtection="1">
      <alignment horizontal="center"/>
    </xf>
    <xf numFmtId="0" fontId="12" fillId="0" borderId="11" xfId="0" applyFont="1" applyFill="1" applyBorder="1" applyProtection="1"/>
    <xf numFmtId="0" fontId="0" fillId="0" borderId="17" xfId="0" applyFill="1" applyBorder="1" applyAlignment="1" applyProtection="1">
      <alignment horizontal="center"/>
      <protection locked="0"/>
    </xf>
    <xf numFmtId="0" fontId="0" fillId="2" borderId="6" xfId="0" applyFill="1" applyBorder="1" applyProtection="1"/>
    <xf numFmtId="0" fontId="0" fillId="2" borderId="18" xfId="0" applyFill="1" applyBorder="1" applyProtection="1"/>
    <xf numFmtId="0" fontId="0" fillId="0" borderId="19" xfId="0" applyFill="1" applyBorder="1" applyProtection="1"/>
    <xf numFmtId="0" fontId="6" fillId="0" borderId="20" xfId="0" applyNumberFormat="1" applyFont="1" applyBorder="1" applyAlignment="1" applyProtection="1">
      <alignment horizontal="center"/>
      <protection locked="0"/>
    </xf>
    <xf numFmtId="0" fontId="1" fillId="0" borderId="14" xfId="0" applyNumberFormat="1" applyFont="1" applyBorder="1" applyAlignment="1" applyProtection="1">
      <alignment horizontal="center"/>
      <protection locked="0"/>
    </xf>
    <xf numFmtId="0" fontId="1" fillId="2" borderId="9" xfId="0" applyNumberFormat="1" applyFont="1" applyFill="1" applyBorder="1" applyAlignment="1" applyProtection="1">
      <alignment horizontal="center" wrapText="1"/>
    </xf>
    <xf numFmtId="0" fontId="0" fillId="2" borderId="9" xfId="0" applyFill="1" applyBorder="1" applyAlignment="1" applyProtection="1">
      <alignment horizontal="centerContinuous"/>
    </xf>
    <xf numFmtId="0" fontId="0" fillId="2" borderId="13" xfId="0" applyFill="1" applyBorder="1" applyAlignment="1" applyProtection="1">
      <alignment horizontal="centerContinuous"/>
    </xf>
    <xf numFmtId="0" fontId="0" fillId="2" borderId="9" xfId="0" applyFill="1" applyBorder="1" applyProtection="1"/>
    <xf numFmtId="0" fontId="23" fillId="0" borderId="0" xfId="0" applyFont="1"/>
    <xf numFmtId="0" fontId="24" fillId="0" borderId="22" xfId="0" applyFont="1" applyBorder="1"/>
    <xf numFmtId="0" fontId="24" fillId="0" borderId="0" xfId="0" applyFont="1" applyFill="1" applyBorder="1"/>
    <xf numFmtId="0" fontId="24" fillId="0" borderId="0" xfId="0" applyFont="1" applyBorder="1"/>
    <xf numFmtId="0" fontId="24" fillId="0" borderId="0" xfId="0" applyFont="1" applyFill="1" applyBorder="1" applyAlignment="1"/>
    <xf numFmtId="0" fontId="23" fillId="0" borderId="0" xfId="0" applyFont="1" applyBorder="1"/>
    <xf numFmtId="0" fontId="24" fillId="0" borderId="0" xfId="0" applyFont="1" applyFill="1"/>
    <xf numFmtId="0" fontId="24" fillId="0" borderId="0" xfId="0" applyFont="1"/>
    <xf numFmtId="0" fontId="25" fillId="0" borderId="0" xfId="0" applyFont="1" applyFill="1" applyAlignment="1"/>
    <xf numFmtId="0" fontId="24" fillId="0" borderId="0" xfId="0" applyFont="1" applyFill="1" applyAlignment="1">
      <alignment horizontal="center"/>
    </xf>
    <xf numFmtId="0" fontId="24" fillId="0" borderId="0" xfId="0" applyFont="1" applyFill="1" applyAlignment="1"/>
    <xf numFmtId="0" fontId="26" fillId="0" borderId="0" xfId="0" applyFont="1" applyFill="1"/>
    <xf numFmtId="0" fontId="26" fillId="0" borderId="0" xfId="0" applyFont="1" applyFill="1" applyBorder="1"/>
    <xf numFmtId="0" fontId="26" fillId="0" borderId="0" xfId="0" applyFont="1" applyAlignment="1">
      <alignment horizontal="center"/>
    </xf>
    <xf numFmtId="0" fontId="26" fillId="0" borderId="0" xfId="0" applyFont="1"/>
    <xf numFmtId="0" fontId="26" fillId="0" borderId="0" xfId="0" applyFont="1" applyFill="1" applyBorder="1" applyAlignment="1">
      <alignment horizontal="center"/>
    </xf>
    <xf numFmtId="0" fontId="24" fillId="0" borderId="0" xfId="0" applyFont="1" applyFill="1" applyBorder="1" applyAlignment="1">
      <alignment horizontal="right"/>
    </xf>
    <xf numFmtId="0" fontId="26" fillId="0" borderId="0" xfId="0" applyFont="1" applyFill="1" applyBorder="1" applyAlignment="1">
      <alignment horizontal="right"/>
    </xf>
    <xf numFmtId="0" fontId="26" fillId="0" borderId="1" xfId="0" applyFont="1" applyFill="1" applyBorder="1" applyAlignment="1">
      <alignment horizontal="center"/>
    </xf>
    <xf numFmtId="0" fontId="26" fillId="0" borderId="23" xfId="0" applyFont="1" applyBorder="1" applyAlignment="1">
      <alignment horizontal="left"/>
    </xf>
    <xf numFmtId="0" fontId="26" fillId="0" borderId="4" xfId="0" applyFont="1" applyBorder="1" applyAlignment="1">
      <alignment horizontal="center"/>
    </xf>
    <xf numFmtId="0" fontId="26" fillId="0" borderId="24" xfId="0" applyFont="1" applyFill="1" applyBorder="1" applyAlignment="1">
      <alignment horizontal="left"/>
    </xf>
    <xf numFmtId="0" fontId="26" fillId="0" borderId="0" xfId="0" applyFont="1" applyAlignment="1">
      <alignment horizontal="right"/>
    </xf>
    <xf numFmtId="0" fontId="24" fillId="0" borderId="0" xfId="0" applyFont="1" applyFill="1" applyBorder="1" applyAlignment="1">
      <alignment horizontal="center"/>
    </xf>
    <xf numFmtId="0" fontId="24" fillId="0" borderId="0" xfId="0" applyFont="1" applyFill="1" applyBorder="1" applyAlignment="1">
      <alignment horizontal="left"/>
    </xf>
    <xf numFmtId="0" fontId="23" fillId="0" borderId="0" xfId="0" applyFont="1" applyFill="1"/>
    <xf numFmtId="0" fontId="23" fillId="0" borderId="0" xfId="0" applyFont="1" applyFill="1" applyBorder="1"/>
    <xf numFmtId="0" fontId="26" fillId="0" borderId="0" xfId="0" applyFont="1" applyAlignment="1">
      <alignment horizontal="left"/>
    </xf>
    <xf numFmtId="0" fontId="26" fillId="0" borderId="0" xfId="0" applyFont="1" applyFill="1" applyAlignment="1">
      <alignment horizontal="center"/>
    </xf>
    <xf numFmtId="0" fontId="26" fillId="0" borderId="0" xfId="0" applyFont="1" applyBorder="1" applyAlignment="1"/>
    <xf numFmtId="0" fontId="24" fillId="0" borderId="0" xfId="0" applyFont="1" applyBorder="1" applyAlignment="1">
      <alignment horizontal="left"/>
    </xf>
    <xf numFmtId="0" fontId="26" fillId="0" borderId="0" xfId="0" applyFont="1" applyFill="1" applyBorder="1" applyAlignment="1">
      <alignment horizontal="left"/>
    </xf>
    <xf numFmtId="0" fontId="26" fillId="0" borderId="0" xfId="0" applyFont="1" applyBorder="1" applyAlignment="1">
      <alignment horizontal="center"/>
    </xf>
    <xf numFmtId="0" fontId="24" fillId="0" borderId="0" xfId="0" applyFont="1" applyBorder="1" applyAlignment="1">
      <alignment horizontal="center"/>
    </xf>
    <xf numFmtId="0" fontId="26" fillId="0" borderId="0" xfId="0" applyFont="1" applyBorder="1"/>
    <xf numFmtId="0" fontId="24" fillId="0" borderId="22" xfId="0" applyFont="1" applyBorder="1" applyProtection="1">
      <protection locked="0"/>
    </xf>
    <xf numFmtId="0" fontId="24" fillId="0" borderId="2" xfId="0" applyFont="1" applyBorder="1" applyProtection="1">
      <protection locked="0"/>
    </xf>
    <xf numFmtId="0" fontId="24" fillId="0" borderId="22" xfId="0" applyFont="1" applyBorder="1" applyAlignment="1" applyProtection="1">
      <alignment horizontal="center"/>
      <protection locked="0"/>
    </xf>
    <xf numFmtId="0" fontId="24" fillId="0" borderId="0" xfId="0" applyFont="1" applyBorder="1" applyAlignment="1">
      <alignment horizontal="center" vertical="center"/>
    </xf>
    <xf numFmtId="0" fontId="24" fillId="0" borderId="6" xfId="0" applyFont="1" applyBorder="1"/>
    <xf numFmtId="49" fontId="24" fillId="0" borderId="4" xfId="0" applyNumberFormat="1" applyFont="1" applyBorder="1" applyProtection="1">
      <protection locked="0"/>
    </xf>
    <xf numFmtId="0" fontId="24" fillId="0" borderId="12" xfId="0" applyFont="1" applyBorder="1"/>
    <xf numFmtId="0" fontId="24" fillId="0" borderId="8" xfId="0" applyFont="1" applyBorder="1" applyProtection="1">
      <protection locked="0"/>
    </xf>
    <xf numFmtId="0" fontId="24" fillId="0" borderId="19" xfId="0" applyFont="1" applyBorder="1"/>
    <xf numFmtId="0" fontId="24" fillId="0" borderId="23" xfId="0" applyFont="1" applyBorder="1"/>
    <xf numFmtId="0" fontId="24" fillId="0" borderId="18" xfId="0" applyFont="1" applyBorder="1"/>
    <xf numFmtId="0" fontId="24" fillId="0" borderId="9" xfId="0" applyFont="1" applyBorder="1"/>
    <xf numFmtId="0" fontId="24" fillId="0" borderId="13" xfId="0" applyFont="1" applyBorder="1"/>
    <xf numFmtId="0" fontId="26" fillId="0" borderId="0" xfId="0" applyFont="1" applyBorder="1" applyAlignment="1">
      <alignment horizontal="right"/>
    </xf>
    <xf numFmtId="0" fontId="25" fillId="0" borderId="0" xfId="0" applyFont="1" applyBorder="1"/>
    <xf numFmtId="0" fontId="24" fillId="0" borderId="13" xfId="0" applyFont="1" applyBorder="1" applyAlignment="1">
      <alignment horizontal="center" vertical="center"/>
    </xf>
    <xf numFmtId="0" fontId="24" fillId="0" borderId="18" xfId="0" applyFont="1" applyBorder="1" applyAlignment="1">
      <alignment horizontal="center" vertical="center"/>
    </xf>
    <xf numFmtId="0" fontId="26" fillId="0" borderId="1" xfId="0" applyFont="1" applyBorder="1" applyAlignment="1" applyProtection="1">
      <alignment horizontal="center"/>
      <protection locked="0"/>
    </xf>
    <xf numFmtId="0" fontId="24" fillId="0" borderId="1" xfId="0"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0" fontId="0" fillId="0" borderId="25" xfId="0" applyBorder="1" applyAlignment="1" applyProtection="1">
      <alignment horizontal="right"/>
      <protection locked="0"/>
    </xf>
    <xf numFmtId="0" fontId="0" fillId="0" borderId="25" xfId="0" applyBorder="1" applyProtection="1">
      <protection locked="0"/>
    </xf>
    <xf numFmtId="0" fontId="0" fillId="0" borderId="18" xfId="0" applyBorder="1" applyAlignment="1" applyProtection="1">
      <alignment horizontal="right"/>
      <protection locked="0"/>
    </xf>
    <xf numFmtId="14" fontId="0" fillId="0" borderId="2" xfId="0" applyNumberFormat="1" applyBorder="1" applyProtection="1">
      <protection locked="0"/>
    </xf>
    <xf numFmtId="0" fontId="26" fillId="0" borderId="0" xfId="0" applyFont="1" applyProtection="1">
      <protection locked="0"/>
    </xf>
    <xf numFmtId="0" fontId="24" fillId="0" borderId="0" xfId="0" applyFont="1" applyBorder="1" applyAlignment="1" applyProtection="1"/>
    <xf numFmtId="0" fontId="3" fillId="0" borderId="14" xfId="0" applyFont="1" applyBorder="1" applyAlignment="1" applyProtection="1">
      <alignment horizontal="center"/>
      <protection locked="0"/>
    </xf>
    <xf numFmtId="0" fontId="3" fillId="3" borderId="5" xfId="0" applyFont="1" applyFill="1" applyBorder="1" applyProtection="1"/>
    <xf numFmtId="0" fontId="3" fillId="4" borderId="1" xfId="0" applyFont="1" applyFill="1" applyBorder="1" applyProtection="1"/>
    <xf numFmtId="0" fontId="0" fillId="4" borderId="1" xfId="0" applyNumberFormat="1" applyFill="1" applyBorder="1" applyAlignment="1" applyProtection="1">
      <alignment horizontal="center"/>
    </xf>
    <xf numFmtId="0" fontId="0" fillId="4" borderId="1" xfId="0" applyFill="1" applyBorder="1" applyAlignment="1" applyProtection="1">
      <alignment horizontal="center"/>
    </xf>
    <xf numFmtId="0" fontId="3" fillId="4" borderId="1" xfId="0" applyFont="1" applyFill="1" applyBorder="1" applyAlignment="1" applyProtection="1">
      <alignment horizontal="center"/>
    </xf>
    <xf numFmtId="0" fontId="3" fillId="4" borderId="14" xfId="0" applyFont="1" applyFill="1" applyBorder="1" applyAlignment="1" applyProtection="1">
      <alignment horizontal="center"/>
      <protection locked="0"/>
    </xf>
    <xf numFmtId="0" fontId="16" fillId="4" borderId="1" xfId="0" applyFont="1" applyFill="1" applyBorder="1" applyProtection="1"/>
    <xf numFmtId="0" fontId="1" fillId="0" borderId="15" xfId="0" applyNumberFormat="1" applyFont="1" applyBorder="1" applyAlignment="1" applyProtection="1">
      <alignment horizontal="center"/>
      <protection locked="0"/>
    </xf>
    <xf numFmtId="0" fontId="0" fillId="0" borderId="19" xfId="0" applyBorder="1" applyProtection="1">
      <protection locked="0"/>
    </xf>
    <xf numFmtId="0" fontId="0" fillId="2" borderId="16" xfId="0" applyFill="1" applyBorder="1" applyAlignment="1" applyProtection="1">
      <alignment horizontal="right"/>
      <protection locked="0"/>
    </xf>
    <xf numFmtId="0" fontId="0" fillId="0" borderId="25" xfId="0" applyFill="1" applyBorder="1" applyProtection="1">
      <protection locked="0"/>
    </xf>
    <xf numFmtId="0" fontId="0" fillId="0" borderId="0" xfId="0" applyProtection="1"/>
    <xf numFmtId="0" fontId="6" fillId="0" borderId="0" xfId="0" applyFont="1" applyAlignment="1" applyProtection="1">
      <alignment horizontal="right"/>
    </xf>
    <xf numFmtId="0" fontId="0" fillId="0" borderId="0" xfId="0" applyAlignment="1" applyProtection="1">
      <alignment horizontal="right"/>
    </xf>
    <xf numFmtId="0" fontId="5" fillId="0" borderId="0" xfId="0" applyFont="1" applyAlignment="1" applyProtection="1">
      <alignment horizontal="right"/>
    </xf>
    <xf numFmtId="0" fontId="0" fillId="0" borderId="19" xfId="0" applyBorder="1" applyProtection="1"/>
    <xf numFmtId="0" fontId="0" fillId="0" borderId="25" xfId="0" applyBorder="1" applyProtection="1"/>
    <xf numFmtId="0" fontId="0" fillId="0" borderId="18" xfId="0" applyBorder="1" applyProtection="1"/>
    <xf numFmtId="0" fontId="0" fillId="5" borderId="6" xfId="0" applyFill="1" applyBorder="1" applyProtection="1"/>
    <xf numFmtId="0" fontId="4" fillId="0" borderId="0" xfId="0" applyFont="1" applyProtection="1"/>
    <xf numFmtId="14" fontId="6" fillId="0" borderId="0" xfId="0" applyNumberFormat="1" applyFont="1" applyAlignment="1" applyProtection="1">
      <alignment horizontal="right"/>
    </xf>
    <xf numFmtId="0" fontId="3" fillId="0" borderId="0" xfId="0" applyFont="1" applyAlignment="1" applyProtection="1">
      <alignment horizontal="right"/>
    </xf>
    <xf numFmtId="0" fontId="17" fillId="0" borderId="0" xfId="0" applyFont="1" applyProtection="1"/>
    <xf numFmtId="0" fontId="6" fillId="0" borderId="0" xfId="0" applyFont="1" applyBorder="1" applyProtection="1"/>
    <xf numFmtId="0" fontId="0" fillId="0" borderId="0" xfId="0" applyProtection="1">
      <protection hidden="1"/>
    </xf>
    <xf numFmtId="14" fontId="4" fillId="0" borderId="0" xfId="0" applyNumberFormat="1" applyFont="1" applyBorder="1" applyAlignment="1" applyProtection="1">
      <alignment horizontal="center"/>
    </xf>
    <xf numFmtId="0" fontId="0" fillId="0" borderId="0" xfId="0" applyAlignment="1" applyProtection="1">
      <alignment horizontal="centerContinuous"/>
    </xf>
    <xf numFmtId="0" fontId="1" fillId="0" borderId="0" xfId="0" applyFont="1" applyBorder="1" applyAlignment="1" applyProtection="1">
      <alignment horizontal="center" wrapText="1"/>
      <protection hidden="1"/>
    </xf>
    <xf numFmtId="0" fontId="6" fillId="0" borderId="0" xfId="0" applyFont="1" applyAlignment="1" applyProtection="1"/>
    <xf numFmtId="0" fontId="0" fillId="0" borderId="0" xfId="0" applyNumberFormat="1" applyProtection="1"/>
    <xf numFmtId="0" fontId="19" fillId="0" borderId="0" xfId="0" applyFont="1" applyProtection="1"/>
    <xf numFmtId="0" fontId="16" fillId="0" borderId="0" xfId="0" applyFont="1" applyProtection="1"/>
    <xf numFmtId="0" fontId="16" fillId="0" borderId="0" xfId="0" applyNumberFormat="1" applyFont="1" applyProtection="1"/>
    <xf numFmtId="0" fontId="19" fillId="4" borderId="0" xfId="0" applyFont="1" applyFill="1" applyAlignment="1" applyProtection="1">
      <alignment wrapText="1"/>
    </xf>
    <xf numFmtId="0" fontId="0" fillId="4" borderId="0" xfId="0" applyFill="1" applyAlignment="1" applyProtection="1">
      <alignment wrapText="1"/>
    </xf>
    <xf numFmtId="0" fontId="0" fillId="3" borderId="0" xfId="0" applyFill="1" applyProtection="1"/>
    <xf numFmtId="0" fontId="0" fillId="4" borderId="0" xfId="0" applyFill="1" applyProtection="1"/>
    <xf numFmtId="0" fontId="3" fillId="0" borderId="1" xfId="0" applyFont="1" applyBorder="1" applyAlignment="1" applyProtection="1">
      <alignment wrapText="1"/>
    </xf>
    <xf numFmtId="14" fontId="24" fillId="0" borderId="22" xfId="0" applyNumberFormat="1" applyFont="1" applyBorder="1" applyProtection="1">
      <protection locked="0"/>
    </xf>
    <xf numFmtId="0" fontId="22" fillId="0" borderId="0" xfId="0" applyFont="1" applyAlignment="1" applyProtection="1">
      <alignment horizontal="left" vertical="top" wrapText="1"/>
    </xf>
    <xf numFmtId="49" fontId="19" fillId="0" borderId="0" xfId="0" applyNumberFormat="1" applyFont="1" applyAlignment="1" applyProtection="1">
      <alignment horizontal="left" vertical="top" wrapText="1"/>
    </xf>
    <xf numFmtId="0" fontId="1" fillId="0" borderId="0" xfId="0" applyFont="1" applyAlignment="1" applyProtection="1">
      <alignment horizontal="right"/>
    </xf>
    <xf numFmtId="0" fontId="16" fillId="0" borderId="1" xfId="0" applyNumberFormat="1" applyFont="1" applyFill="1" applyBorder="1" applyAlignment="1" applyProtection="1">
      <alignment horizontal="center" wrapText="1"/>
    </xf>
    <xf numFmtId="0" fontId="1" fillId="0" borderId="0" xfId="0" applyFont="1" applyBorder="1" applyProtection="1"/>
    <xf numFmtId="0" fontId="11" fillId="0" borderId="27" xfId="0" applyFont="1" applyBorder="1" applyAlignment="1" applyProtection="1">
      <alignment horizontal="center"/>
    </xf>
    <xf numFmtId="0" fontId="11" fillId="0" borderId="0" xfId="0" applyFont="1" applyBorder="1" applyAlignment="1" applyProtection="1">
      <alignment horizontal="center"/>
    </xf>
    <xf numFmtId="0" fontId="6" fillId="0" borderId="28" xfId="0" applyNumberFormat="1" applyFont="1" applyBorder="1" applyAlignment="1" applyProtection="1">
      <alignment horizontal="center"/>
    </xf>
    <xf numFmtId="0" fontId="6" fillId="0" borderId="0" xfId="0" applyNumberFormat="1" applyFont="1" applyBorder="1" applyAlignment="1" applyProtection="1">
      <alignment horizontal="center"/>
    </xf>
    <xf numFmtId="0" fontId="10" fillId="0" borderId="0" xfId="0" applyFont="1" applyProtection="1"/>
    <xf numFmtId="0" fontId="0" fillId="0" borderId="22" xfId="0" applyBorder="1" applyProtection="1"/>
    <xf numFmtId="0" fontId="0" fillId="0" borderId="25" xfId="0" applyNumberFormat="1" applyFill="1" applyBorder="1" applyAlignment="1" applyProtection="1">
      <alignment horizontal="center"/>
      <protection locked="0"/>
    </xf>
    <xf numFmtId="0" fontId="16" fillId="0" borderId="0" xfId="0" applyFont="1" applyBorder="1" applyProtection="1"/>
    <xf numFmtId="0" fontId="17" fillId="0" borderId="0" xfId="0" applyFont="1" applyAlignment="1" applyProtection="1">
      <alignment horizontal="right"/>
    </xf>
    <xf numFmtId="0" fontId="3" fillId="2" borderId="29" xfId="0" applyFont="1" applyFill="1" applyBorder="1" applyAlignment="1" applyProtection="1">
      <alignment horizontal="centerContinuous" vertical="center" wrapText="1"/>
    </xf>
    <xf numFmtId="0" fontId="1" fillId="2" borderId="3" xfId="0" applyFont="1" applyFill="1" applyBorder="1" applyAlignment="1" applyProtection="1">
      <alignment horizontal="center" vertical="center" wrapText="1"/>
    </xf>
    <xf numFmtId="0" fontId="12" fillId="0" borderId="22" xfId="0" applyFont="1" applyFill="1" applyBorder="1" applyProtection="1"/>
    <xf numFmtId="0" fontId="3" fillId="2" borderId="0" xfId="0" applyNumberFormat="1" applyFont="1" applyFill="1" applyBorder="1" applyAlignment="1" applyProtection="1">
      <alignment horizontal="center"/>
    </xf>
    <xf numFmtId="0" fontId="3" fillId="2" borderId="0" xfId="0" applyFont="1" applyFill="1" applyBorder="1" applyAlignment="1" applyProtection="1">
      <alignment horizontal="center"/>
    </xf>
    <xf numFmtId="0" fontId="0" fillId="2" borderId="12" xfId="0" applyFill="1" applyBorder="1" applyAlignment="1" applyProtection="1">
      <alignment horizontal="center"/>
    </xf>
    <xf numFmtId="0" fontId="0" fillId="0" borderId="0" xfId="0" applyBorder="1" applyProtection="1">
      <protection hidden="1"/>
    </xf>
    <xf numFmtId="0" fontId="1" fillId="0" borderId="0" xfId="0" applyFont="1" applyProtection="1"/>
    <xf numFmtId="0" fontId="0" fillId="0" borderId="9" xfId="0" applyBorder="1" applyProtection="1"/>
    <xf numFmtId="0" fontId="1" fillId="2" borderId="0" xfId="0" applyFont="1" applyFill="1" applyBorder="1" applyAlignment="1" applyProtection="1">
      <alignment horizontal="center" wrapText="1"/>
      <protection hidden="1"/>
    </xf>
    <xf numFmtId="0" fontId="3" fillId="0" borderId="29" xfId="0" applyFont="1" applyBorder="1" applyAlignment="1" applyProtection="1">
      <alignment horizontal="centerContinuous" vertical="center" wrapText="1"/>
    </xf>
    <xf numFmtId="0" fontId="0" fillId="0" borderId="29" xfId="0" applyBorder="1" applyAlignment="1" applyProtection="1">
      <alignment horizontal="center" wrapText="1"/>
    </xf>
    <xf numFmtId="0" fontId="2" fillId="0" borderId="0" xfId="0" applyFont="1" applyBorder="1" applyAlignment="1" applyProtection="1">
      <alignment wrapText="1"/>
      <protection hidden="1"/>
    </xf>
    <xf numFmtId="0" fontId="0" fillId="0" borderId="24"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12" xfId="0" applyBorder="1" applyProtection="1"/>
    <xf numFmtId="0" fontId="0" fillId="2" borderId="12" xfId="0" applyFill="1" applyBorder="1" applyAlignment="1" applyProtection="1">
      <alignment horizontal="center"/>
      <protection hidden="1"/>
    </xf>
    <xf numFmtId="0" fontId="0" fillId="0" borderId="23" xfId="0" applyBorder="1" applyAlignment="1" applyProtection="1">
      <alignment horizontal="center"/>
      <protection hidden="1"/>
    </xf>
    <xf numFmtId="0" fontId="0" fillId="0" borderId="6" xfId="0" applyBorder="1" applyAlignment="1" applyProtection="1">
      <alignment horizontal="center"/>
    </xf>
    <xf numFmtId="0" fontId="0" fillId="4" borderId="1" xfId="0" applyFill="1" applyBorder="1" applyProtection="1"/>
    <xf numFmtId="0" fontId="0" fillId="4" borderId="24" xfId="0" applyFill="1" applyBorder="1" applyAlignment="1" applyProtection="1">
      <alignment horizontal="center"/>
      <protection hidden="1"/>
    </xf>
    <xf numFmtId="0" fontId="3" fillId="0" borderId="0" xfId="0" applyFont="1" applyBorder="1" applyProtection="1"/>
    <xf numFmtId="0" fontId="0" fillId="2" borderId="0" xfId="0" applyFill="1" applyBorder="1" applyAlignment="1" applyProtection="1">
      <alignment horizontal="center"/>
      <protection hidden="1"/>
    </xf>
    <xf numFmtId="0" fontId="3" fillId="0" borderId="4" xfId="0" applyFont="1" applyBorder="1" applyProtection="1"/>
    <xf numFmtId="0" fontId="0" fillId="1" borderId="1" xfId="0" applyFill="1" applyBorder="1" applyProtection="1"/>
    <xf numFmtId="0" fontId="0" fillId="0" borderId="24" xfId="0" applyFill="1" applyBorder="1" applyAlignment="1" applyProtection="1">
      <alignment horizontal="center"/>
      <protection hidden="1"/>
    </xf>
    <xf numFmtId="0" fontId="29" fillId="0" borderId="0" xfId="0" applyFont="1"/>
    <xf numFmtId="0" fontId="29" fillId="6" borderId="0" xfId="0" applyFont="1" applyFill="1"/>
    <xf numFmtId="0" fontId="29" fillId="0" borderId="0" xfId="0" applyFont="1" applyFill="1"/>
    <xf numFmtId="0" fontId="29" fillId="0" borderId="0" xfId="0" applyFont="1" applyProtection="1"/>
    <xf numFmtId="0" fontId="24" fillId="0" borderId="8" xfId="0" applyFont="1" applyBorder="1" applyAlignment="1" applyProtection="1">
      <protection locked="0"/>
    </xf>
    <xf numFmtId="0" fontId="3" fillId="0" borderId="22" xfId="0" applyFont="1" applyBorder="1" applyProtection="1"/>
    <xf numFmtId="0" fontId="0" fillId="0" borderId="0" xfId="0" applyFill="1"/>
    <xf numFmtId="0" fontId="31" fillId="0" borderId="0" xfId="0" applyFont="1" applyProtection="1"/>
    <xf numFmtId="0" fontId="19" fillId="0" borderId="0" xfId="0" applyFont="1" applyAlignment="1" applyProtection="1">
      <alignment wrapText="1"/>
    </xf>
    <xf numFmtId="0" fontId="0" fillId="0" borderId="0" xfId="0" applyAlignment="1" applyProtection="1">
      <alignment wrapText="1"/>
    </xf>
    <xf numFmtId="0" fontId="16" fillId="0" borderId="0" xfId="0" applyFont="1" applyAlignment="1" applyProtection="1">
      <alignment wrapText="1"/>
    </xf>
    <xf numFmtId="0" fontId="16" fillId="0" borderId="0" xfId="0" applyNumberFormat="1" applyFont="1" applyAlignment="1" applyProtection="1">
      <alignment wrapText="1"/>
    </xf>
    <xf numFmtId="0" fontId="0" fillId="0" borderId="0" xfId="0" applyAlignment="1" applyProtection="1">
      <alignment wrapText="1"/>
      <protection hidden="1"/>
    </xf>
    <xf numFmtId="0" fontId="3" fillId="0" borderId="0" xfId="0" applyFont="1" applyProtection="1"/>
    <xf numFmtId="0" fontId="3" fillId="4" borderId="0" xfId="0" applyFont="1" applyFill="1" applyAlignment="1" applyProtection="1"/>
    <xf numFmtId="2" fontId="3" fillId="0" borderId="14" xfId="0" applyNumberFormat="1" applyFont="1" applyBorder="1" applyAlignment="1" applyProtection="1">
      <alignment horizontal="center"/>
      <protection locked="0"/>
    </xf>
    <xf numFmtId="2" fontId="3" fillId="0" borderId="21" xfId="0" applyNumberFormat="1" applyFont="1" applyBorder="1" applyAlignment="1" applyProtection="1">
      <alignment horizontal="center"/>
      <protection locked="0"/>
    </xf>
    <xf numFmtId="164" fontId="2" fillId="2" borderId="3" xfId="0" applyNumberFormat="1" applyFont="1" applyFill="1" applyBorder="1" applyAlignment="1" applyProtection="1">
      <alignment horizontal="center"/>
      <protection locked="0"/>
    </xf>
    <xf numFmtId="0" fontId="3" fillId="0" borderId="17" xfId="0" applyNumberFormat="1" applyFont="1" applyBorder="1" applyAlignment="1" applyProtection="1">
      <alignment horizontal="center"/>
      <protection locked="0"/>
    </xf>
    <xf numFmtId="0" fontId="3" fillId="0" borderId="21" xfId="0" applyFont="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7" xfId="0" applyFont="1" applyFill="1" applyBorder="1" applyAlignment="1" applyProtection="1">
      <alignment horizontal="center"/>
      <protection locked="0"/>
    </xf>
    <xf numFmtId="0" fontId="26" fillId="7" borderId="26" xfId="0" applyFont="1" applyFill="1" applyBorder="1" applyAlignment="1" applyProtection="1">
      <alignment horizontal="center"/>
      <protection locked="0"/>
    </xf>
    <xf numFmtId="0" fontId="0" fillId="0" borderId="1" xfId="0" applyNumberFormat="1" applyBorder="1" applyAlignment="1" applyProtection="1">
      <alignment horizontal="center"/>
      <protection locked="0"/>
    </xf>
    <xf numFmtId="0" fontId="0" fillId="0" borderId="10" xfId="0" applyNumberFormat="1" applyBorder="1" applyAlignment="1" applyProtection="1">
      <alignment horizontal="center"/>
      <protection locked="0"/>
    </xf>
    <xf numFmtId="0" fontId="0" fillId="4" borderId="10" xfId="0" applyNumberFormat="1" applyFill="1" applyBorder="1" applyAlignment="1" applyProtection="1">
      <alignment horizontal="center"/>
      <protection locked="0"/>
    </xf>
    <xf numFmtId="0" fontId="0" fillId="4" borderId="30" xfId="0" applyNumberFormat="1" applyFill="1" applyBorder="1" applyAlignment="1" applyProtection="1">
      <alignment horizontal="center"/>
      <protection locked="0"/>
    </xf>
    <xf numFmtId="2" fontId="26" fillId="0" borderId="1" xfId="0" applyNumberFormat="1" applyFont="1" applyFill="1" applyBorder="1" applyAlignment="1" applyProtection="1">
      <alignment horizontal="center"/>
      <protection locked="0"/>
    </xf>
    <xf numFmtId="0" fontId="32" fillId="0" borderId="1" xfId="0" applyFont="1" applyBorder="1" applyAlignment="1" applyProtection="1">
      <alignment horizontal="left"/>
      <protection locked="0"/>
    </xf>
    <xf numFmtId="0" fontId="3" fillId="0" borderId="8" xfId="0" applyNumberFormat="1" applyFont="1" applyBorder="1" applyAlignment="1" applyProtection="1">
      <alignment horizontal="center" vertical="top"/>
      <protection locked="0"/>
    </xf>
    <xf numFmtId="0" fontId="24" fillId="0" borderId="8" xfId="0" applyFont="1" applyFill="1" applyBorder="1" applyAlignment="1" applyProtection="1">
      <alignment horizontal="center"/>
      <protection locked="0"/>
    </xf>
    <xf numFmtId="0" fontId="26" fillId="0" borderId="0" xfId="0" applyFont="1" applyAlignment="1">
      <alignment horizontal="left" vertical="top"/>
    </xf>
    <xf numFmtId="0" fontId="24" fillId="8" borderId="0" xfId="0" applyFont="1" applyFill="1" applyBorder="1" applyAlignment="1"/>
    <xf numFmtId="0" fontId="24" fillId="8" borderId="0" xfId="0" applyFont="1" applyFill="1" applyBorder="1"/>
    <xf numFmtId="0" fontId="24" fillId="8" borderId="0" xfId="0" applyFont="1" applyFill="1"/>
    <xf numFmtId="0" fontId="26" fillId="8" borderId="0" xfId="0" applyFont="1" applyFill="1" applyBorder="1"/>
    <xf numFmtId="0" fontId="26" fillId="9" borderId="1" xfId="0" applyFont="1" applyFill="1" applyBorder="1" applyAlignment="1">
      <alignment horizontal="center"/>
    </xf>
    <xf numFmtId="0" fontId="24" fillId="8" borderId="0" xfId="0" applyFont="1" applyFill="1" applyAlignment="1">
      <alignment horizontal="center"/>
    </xf>
    <xf numFmtId="0" fontId="24" fillId="8" borderId="0" xfId="0" applyFont="1" applyFill="1" applyAlignment="1">
      <alignment horizontal="right"/>
    </xf>
    <xf numFmtId="0" fontId="24" fillId="8" borderId="0" xfId="0" applyFont="1" applyFill="1" applyBorder="1" applyAlignment="1">
      <alignment horizontal="left"/>
    </xf>
    <xf numFmtId="0" fontId="32" fillId="0" borderId="1" xfId="1" applyFont="1" applyBorder="1" applyAlignment="1" applyProtection="1">
      <alignment horizontal="left"/>
      <protection locked="0"/>
    </xf>
    <xf numFmtId="0" fontId="26" fillId="0" borderId="1" xfId="0" applyFont="1" applyBorder="1" applyAlignment="1" applyProtection="1">
      <alignment horizontal="center"/>
      <protection locked="0"/>
    </xf>
    <xf numFmtId="0" fontId="0" fillId="8" borderId="1" xfId="0" applyFill="1" applyBorder="1" applyProtection="1"/>
    <xf numFmtId="0" fontId="0" fillId="8" borderId="1" xfId="0" applyNumberFormat="1" applyFill="1" applyBorder="1" applyAlignment="1" applyProtection="1">
      <alignment horizontal="center"/>
    </xf>
    <xf numFmtId="0" fontId="0" fillId="8" borderId="1" xfId="0" applyFill="1" applyBorder="1" applyAlignment="1" applyProtection="1">
      <alignment horizontal="center"/>
    </xf>
    <xf numFmtId="0" fontId="3" fillId="8" borderId="1" xfId="0" applyFont="1" applyFill="1" applyBorder="1" applyAlignment="1" applyProtection="1">
      <alignment horizontal="center"/>
    </xf>
    <xf numFmtId="0" fontId="0" fillId="8" borderId="25" xfId="0" applyNumberFormat="1" applyFill="1" applyBorder="1" applyAlignment="1" applyProtection="1">
      <alignment horizontal="center"/>
      <protection locked="0"/>
    </xf>
    <xf numFmtId="0" fontId="0" fillId="8" borderId="14" xfId="0" applyFill="1" applyBorder="1" applyAlignment="1" applyProtection="1">
      <alignment horizontal="center"/>
      <protection locked="0"/>
    </xf>
    <xf numFmtId="0" fontId="0" fillId="8" borderId="24" xfId="0" applyFill="1" applyBorder="1" applyAlignment="1" applyProtection="1">
      <alignment horizontal="center"/>
      <protection hidden="1"/>
    </xf>
    <xf numFmtId="0" fontId="24" fillId="0" borderId="0" xfId="0" applyFont="1" applyAlignment="1">
      <alignment horizontal="center"/>
    </xf>
    <xf numFmtId="0" fontId="24" fillId="0" borderId="0" xfId="0" applyFont="1" applyAlignment="1">
      <alignment horizontal="right"/>
    </xf>
    <xf numFmtId="0" fontId="26" fillId="8" borderId="0" xfId="0" applyFont="1" applyFill="1" applyBorder="1" applyAlignment="1">
      <alignment horizontal="left"/>
    </xf>
    <xf numFmtId="0" fontId="34" fillId="0" borderId="1" xfId="0" applyFont="1" applyBorder="1" applyAlignment="1" applyProtection="1">
      <alignment horizontal="center"/>
      <protection locked="0"/>
    </xf>
    <xf numFmtId="0" fontId="35" fillId="0" borderId="0" xfId="0" applyFont="1" applyProtection="1"/>
    <xf numFmtId="0" fontId="35" fillId="0" borderId="0" xfId="0" applyFont="1" applyFill="1"/>
    <xf numFmtId="0" fontId="16" fillId="0" borderId="0" xfId="0" applyFont="1" applyBorder="1" applyAlignment="1" applyProtection="1">
      <alignment horizontal="center"/>
      <protection locked="0"/>
    </xf>
    <xf numFmtId="0" fontId="0" fillId="0" borderId="0" xfId="0" applyBorder="1" applyProtection="1">
      <protection locked="0"/>
    </xf>
    <xf numFmtId="0" fontId="0" fillId="2" borderId="0" xfId="0" applyFill="1" applyBorder="1" applyAlignment="1" applyProtection="1">
      <alignment horizontal="centerContinuous"/>
    </xf>
    <xf numFmtId="0" fontId="12" fillId="0" borderId="0" xfId="0" applyFont="1" applyBorder="1" applyAlignment="1" applyProtection="1">
      <alignment horizontal="center" wrapText="1"/>
    </xf>
    <xf numFmtId="0" fontId="0" fillId="0" borderId="0" xfId="0" applyBorder="1" applyAlignment="1" applyProtection="1">
      <alignment horizontal="center"/>
    </xf>
    <xf numFmtId="0" fontId="0" fillId="4" borderId="0" xfId="0" applyFill="1" applyBorder="1" applyAlignment="1" applyProtection="1">
      <alignment horizontal="center"/>
    </xf>
    <xf numFmtId="0" fontId="0" fillId="0" borderId="0" xfId="0" applyFill="1" applyBorder="1" applyProtection="1"/>
    <xf numFmtId="0" fontId="0" fillId="0" borderId="0" xfId="0" applyFill="1" applyBorder="1" applyAlignment="1" applyProtection="1">
      <alignment horizontal="center"/>
    </xf>
    <xf numFmtId="0" fontId="0" fillId="10" borderId="18" xfId="0" applyFill="1" applyBorder="1" applyAlignment="1" applyProtection="1">
      <alignment horizontal="center"/>
    </xf>
    <xf numFmtId="0" fontId="0" fillId="10" borderId="13" xfId="0" applyFill="1" applyBorder="1" applyAlignment="1" applyProtection="1">
      <alignment horizontal="center"/>
    </xf>
    <xf numFmtId="0" fontId="12" fillId="10" borderId="6" xfId="0" applyFont="1" applyFill="1" applyBorder="1" applyAlignment="1" applyProtection="1">
      <alignment horizontal="center" wrapText="1"/>
    </xf>
    <xf numFmtId="0" fontId="12" fillId="10" borderId="12" xfId="0" applyFont="1" applyFill="1" applyBorder="1" applyAlignment="1" applyProtection="1">
      <alignment horizontal="center" wrapText="1"/>
    </xf>
    <xf numFmtId="0" fontId="0" fillId="10" borderId="19" xfId="0" applyFill="1" applyBorder="1" applyAlignment="1" applyProtection="1">
      <alignment horizontal="center"/>
    </xf>
    <xf numFmtId="0" fontId="0" fillId="10" borderId="23" xfId="0" applyFill="1" applyBorder="1" applyAlignment="1" applyProtection="1">
      <alignment horizontal="center"/>
    </xf>
    <xf numFmtId="0" fontId="36" fillId="0" borderId="1" xfId="0" applyFont="1" applyBorder="1" applyProtection="1"/>
    <xf numFmtId="0" fontId="36" fillId="0" borderId="0" xfId="0" applyFont="1" applyBorder="1" applyAlignment="1" applyProtection="1">
      <alignment horizontal="center"/>
    </xf>
    <xf numFmtId="0" fontId="36" fillId="4" borderId="0" xfId="0" applyFont="1" applyFill="1" applyBorder="1" applyAlignment="1" applyProtection="1">
      <alignment horizontal="center"/>
    </xf>
    <xf numFmtId="0" fontId="36" fillId="0" borderId="0" xfId="0" applyFont="1" applyFill="1" applyBorder="1" applyAlignment="1" applyProtection="1">
      <alignment horizontal="center"/>
    </xf>
    <xf numFmtId="0" fontId="36" fillId="0" borderId="6" xfId="0" applyFont="1" applyBorder="1" applyAlignment="1" applyProtection="1">
      <alignment horizontal="center"/>
    </xf>
    <xf numFmtId="0" fontId="0" fillId="0" borderId="0" xfId="0" applyAlignment="1" applyProtection="1">
      <alignment horizontal="right" vertical="top"/>
    </xf>
    <xf numFmtId="0" fontId="1" fillId="11" borderId="0" xfId="0" applyFont="1" applyFill="1" applyAlignment="1" applyProtection="1">
      <alignment horizontal="left"/>
    </xf>
    <xf numFmtId="0" fontId="0" fillId="11" borderId="0" xfId="0" applyFill="1" applyProtection="1"/>
    <xf numFmtId="0" fontId="6" fillId="11" borderId="0" xfId="0" applyNumberFormat="1" applyFont="1" applyFill="1" applyBorder="1" applyAlignment="1" applyProtection="1">
      <alignment horizontal="center"/>
    </xf>
    <xf numFmtId="0" fontId="26" fillId="0" borderId="25" xfId="0" applyFont="1" applyBorder="1" applyAlignment="1">
      <alignment horizontal="center"/>
    </xf>
    <xf numFmtId="0" fontId="26" fillId="0" borderId="24" xfId="0" applyFont="1" applyBorder="1" applyAlignment="1">
      <alignment horizontal="center"/>
    </xf>
    <xf numFmtId="0" fontId="26" fillId="0" borderId="25" xfId="0" applyFont="1" applyBorder="1" applyAlignment="1" applyProtection="1">
      <alignment horizontal="center"/>
      <protection locked="0"/>
    </xf>
    <xf numFmtId="0" fontId="26" fillId="0" borderId="24" xfId="0" applyFont="1" applyBorder="1" applyAlignment="1" applyProtection="1">
      <alignment horizontal="center"/>
      <protection locked="0"/>
    </xf>
    <xf numFmtId="0" fontId="26" fillId="0" borderId="25" xfId="0" applyFont="1" applyFill="1" applyBorder="1" applyAlignment="1">
      <alignment horizontal="center"/>
    </xf>
    <xf numFmtId="0" fontId="26" fillId="0" borderId="24" xfId="0" applyFont="1" applyFill="1" applyBorder="1" applyAlignment="1">
      <alignment horizontal="center"/>
    </xf>
    <xf numFmtId="0" fontId="24" fillId="0" borderId="0" xfId="0" applyFont="1" applyFill="1" applyAlignment="1">
      <alignment horizontal="left"/>
    </xf>
    <xf numFmtId="0" fontId="24" fillId="8" borderId="0" xfId="0" applyFont="1" applyFill="1" applyAlignment="1">
      <alignment horizontal="left"/>
    </xf>
    <xf numFmtId="0" fontId="24" fillId="8" borderId="0" xfId="0" applyFont="1" applyFill="1" applyBorder="1" applyAlignment="1">
      <alignment horizontal="center"/>
    </xf>
    <xf numFmtId="0" fontId="24" fillId="8" borderId="0" xfId="0" applyFont="1" applyFill="1" applyBorder="1" applyAlignment="1">
      <alignment horizontal="right"/>
    </xf>
    <xf numFmtId="0" fontId="24" fillId="0" borderId="22" xfId="0" applyFont="1" applyBorder="1" applyProtection="1">
      <protection locked="0"/>
    </xf>
    <xf numFmtId="0" fontId="24" fillId="0" borderId="22" xfId="0" applyFont="1" applyFill="1" applyBorder="1" applyProtection="1"/>
    <xf numFmtId="0" fontId="24" fillId="0" borderId="22" xfId="0" applyFont="1" applyFill="1" applyBorder="1" applyProtection="1">
      <protection locked="0"/>
    </xf>
    <xf numFmtId="0" fontId="24" fillId="0" borderId="0" xfId="0" applyFont="1" applyBorder="1" applyProtection="1">
      <protection locked="0"/>
    </xf>
    <xf numFmtId="0" fontId="26" fillId="8" borderId="0" xfId="0" applyFont="1" applyFill="1" applyAlignment="1">
      <alignment horizontal="center"/>
    </xf>
    <xf numFmtId="0" fontId="26" fillId="0" borderId="19" xfId="0" applyFont="1" applyFill="1" applyBorder="1" applyAlignment="1">
      <alignment horizontal="center"/>
    </xf>
    <xf numFmtId="0" fontId="26" fillId="0" borderId="22" xfId="0" applyFont="1" applyFill="1" applyBorder="1" applyAlignment="1">
      <alignment horizontal="center"/>
    </xf>
    <xf numFmtId="0" fontId="26" fillId="0" borderId="23" xfId="0" applyFont="1" applyFill="1" applyBorder="1" applyAlignment="1">
      <alignment horizontal="center"/>
    </xf>
    <xf numFmtId="0" fontId="26" fillId="0" borderId="19"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2" fontId="26" fillId="0" borderId="25" xfId="0" applyNumberFormat="1" applyFont="1" applyFill="1" applyBorder="1" applyAlignment="1" applyProtection="1">
      <alignment horizontal="center"/>
      <protection locked="0"/>
    </xf>
    <xf numFmtId="2" fontId="26" fillId="0" borderId="24" xfId="0" applyNumberFormat="1" applyFont="1" applyFill="1" applyBorder="1" applyAlignment="1" applyProtection="1">
      <alignment horizontal="center"/>
      <protection locked="0"/>
    </xf>
    <xf numFmtId="0" fontId="26" fillId="11" borderId="0" xfId="0" applyFont="1" applyFill="1" applyAlignment="1">
      <alignment horizontal="center"/>
    </xf>
    <xf numFmtId="0" fontId="24" fillId="0" borderId="22" xfId="0" applyFont="1" applyFill="1" applyBorder="1" applyAlignment="1">
      <alignment horizontal="center"/>
    </xf>
    <xf numFmtId="0" fontId="34" fillId="0" borderId="25" xfId="0" applyFont="1" applyBorder="1" applyProtection="1">
      <protection locked="0"/>
    </xf>
    <xf numFmtId="0" fontId="34" fillId="0" borderId="24" xfId="0" applyFont="1" applyBorder="1" applyProtection="1">
      <protection locked="0"/>
    </xf>
    <xf numFmtId="0" fontId="34" fillId="0" borderId="25" xfId="0" applyFont="1" applyBorder="1" applyAlignment="1" applyProtection="1">
      <alignment horizontal="center"/>
      <protection locked="0"/>
    </xf>
    <xf numFmtId="0" fontId="34" fillId="0" borderId="24" xfId="0" applyFont="1" applyBorder="1" applyAlignment="1" applyProtection="1">
      <alignment horizontal="center"/>
      <protection locked="0"/>
    </xf>
    <xf numFmtId="0" fontId="24" fillId="0" borderId="22" xfId="0" applyFont="1" applyBorder="1" applyAlignment="1" applyProtection="1">
      <alignment horizontal="left"/>
      <protection locked="0"/>
    </xf>
    <xf numFmtId="0" fontId="24" fillId="0" borderId="9" xfId="0" applyFont="1" applyFill="1" applyBorder="1" applyAlignment="1" applyProtection="1">
      <alignment horizontal="left" wrapText="1"/>
      <protection locked="0"/>
    </xf>
    <xf numFmtId="0" fontId="24" fillId="0" borderId="22" xfId="0" applyFont="1" applyFill="1" applyBorder="1" applyAlignment="1" applyProtection="1">
      <alignment horizontal="left" wrapText="1"/>
      <protection locked="0"/>
    </xf>
    <xf numFmtId="0" fontId="24" fillId="8" borderId="0" xfId="0" applyFont="1" applyFill="1" applyBorder="1" applyAlignment="1">
      <alignment horizontal="left"/>
    </xf>
    <xf numFmtId="0" fontId="24" fillId="0" borderId="0" xfId="0" applyFont="1" applyFill="1" applyBorder="1" applyAlignment="1" applyProtection="1">
      <alignment horizontal="left"/>
      <protection locked="0"/>
    </xf>
    <xf numFmtId="0" fontId="24" fillId="0" borderId="22" xfId="0" applyFont="1" applyFill="1" applyBorder="1" applyAlignment="1" applyProtection="1">
      <alignment horizontal="left"/>
      <protection locked="0"/>
    </xf>
    <xf numFmtId="0" fontId="24" fillId="0" borderId="9" xfId="0" applyFont="1" applyFill="1" applyBorder="1" applyAlignment="1" applyProtection="1">
      <alignment horizontal="left"/>
      <protection locked="0"/>
    </xf>
    <xf numFmtId="0" fontId="24" fillId="0" borderId="9" xfId="0" applyFont="1" applyFill="1" applyBorder="1" applyAlignment="1" applyProtection="1">
      <alignment vertical="top" wrapText="1"/>
      <protection locked="0"/>
    </xf>
    <xf numFmtId="0" fontId="24" fillId="0" borderId="9" xfId="0" applyFont="1" applyFill="1" applyBorder="1" applyAlignment="1" applyProtection="1">
      <alignment vertical="top"/>
      <protection locked="0"/>
    </xf>
    <xf numFmtId="0" fontId="24" fillId="0" borderId="0" xfId="0" applyFont="1" applyFill="1" applyBorder="1" applyAlignment="1" applyProtection="1">
      <alignment vertical="top"/>
      <protection locked="0"/>
    </xf>
    <xf numFmtId="0" fontId="24" fillId="0" borderId="22" xfId="0" applyFont="1" applyFill="1" applyBorder="1" applyAlignment="1" applyProtection="1">
      <alignment vertical="top"/>
      <protection locked="0"/>
    </xf>
    <xf numFmtId="0" fontId="23" fillId="0" borderId="18" xfId="0" applyFont="1" applyBorder="1" applyAlignment="1" applyProtection="1">
      <alignment vertical="top" wrapText="1"/>
      <protection locked="0"/>
    </xf>
    <xf numFmtId="0" fontId="23" fillId="0" borderId="9" xfId="0" applyFont="1" applyBorder="1" applyAlignment="1" applyProtection="1">
      <alignment vertical="top" wrapText="1"/>
      <protection locked="0"/>
    </xf>
    <xf numFmtId="0" fontId="23" fillId="0" borderId="13" xfId="0" applyFont="1" applyBorder="1" applyAlignment="1" applyProtection="1">
      <alignment vertical="top" wrapText="1"/>
      <protection locked="0"/>
    </xf>
    <xf numFmtId="0" fontId="23" fillId="0" borderId="6" xfId="0" applyFont="1" applyBorder="1" applyAlignment="1" applyProtection="1">
      <alignment vertical="top" wrapText="1"/>
      <protection locked="0"/>
    </xf>
    <xf numFmtId="0" fontId="23" fillId="0" borderId="0" xfId="0" applyFont="1" applyBorder="1" applyAlignment="1" applyProtection="1">
      <alignment vertical="top" wrapText="1"/>
      <protection locked="0"/>
    </xf>
    <xf numFmtId="0" fontId="23" fillId="0" borderId="12" xfId="0" applyFont="1" applyBorder="1" applyAlignment="1" applyProtection="1">
      <alignment vertical="top" wrapText="1"/>
      <protection locked="0"/>
    </xf>
    <xf numFmtId="0" fontId="23" fillId="0" borderId="19" xfId="0" applyFont="1" applyBorder="1" applyAlignment="1" applyProtection="1">
      <alignment vertical="top" wrapText="1"/>
      <protection locked="0"/>
    </xf>
    <xf numFmtId="0" fontId="23" fillId="0" borderId="22" xfId="0" applyFont="1" applyBorder="1" applyAlignment="1" applyProtection="1">
      <alignment vertical="top" wrapText="1"/>
      <protection locked="0"/>
    </xf>
    <xf numFmtId="0" fontId="23" fillId="0" borderId="23" xfId="0" applyFont="1" applyBorder="1" applyAlignment="1" applyProtection="1">
      <alignment vertical="top" wrapText="1"/>
      <protection locked="0"/>
    </xf>
    <xf numFmtId="0" fontId="32" fillId="0" borderId="25" xfId="0" applyFont="1" applyBorder="1" applyAlignment="1" applyProtection="1">
      <alignment horizontal="left"/>
      <protection locked="0"/>
    </xf>
    <xf numFmtId="0" fontId="32" fillId="0" borderId="24" xfId="0" applyFont="1" applyBorder="1" applyAlignment="1" applyProtection="1">
      <alignment horizontal="left"/>
      <protection locked="0"/>
    </xf>
    <xf numFmtId="0" fontId="26" fillId="8" borderId="0" xfId="0" applyFont="1" applyFill="1" applyBorder="1" applyAlignment="1">
      <alignment horizontal="center"/>
    </xf>
    <xf numFmtId="0" fontId="26" fillId="8" borderId="12" xfId="0" applyFont="1" applyFill="1" applyBorder="1" applyAlignment="1">
      <alignment horizontal="center"/>
    </xf>
    <xf numFmtId="0" fontId="24" fillId="0" borderId="0" xfId="0" applyFont="1" applyFill="1" applyBorder="1" applyProtection="1">
      <protection locked="0"/>
    </xf>
    <xf numFmtId="0" fontId="26" fillId="0" borderId="1" xfId="0" applyFont="1" applyBorder="1" applyAlignment="1" applyProtection="1">
      <alignment horizontal="center"/>
      <protection locked="0"/>
    </xf>
    <xf numFmtId="0" fontId="26" fillId="9" borderId="25" xfId="0" applyFont="1" applyFill="1" applyBorder="1" applyAlignment="1">
      <alignment horizontal="right"/>
    </xf>
    <xf numFmtId="0" fontId="26" fillId="9" borderId="24" xfId="0" applyFont="1" applyFill="1" applyBorder="1" applyAlignment="1">
      <alignment horizontal="right"/>
    </xf>
    <xf numFmtId="0" fontId="26" fillId="0" borderId="1" xfId="0" applyFont="1" applyFill="1" applyBorder="1" applyAlignment="1">
      <alignment horizontal="center"/>
    </xf>
    <xf numFmtId="0" fontId="34" fillId="0" borderId="8" xfId="0" applyFont="1" applyBorder="1" applyAlignment="1" applyProtection="1">
      <alignment horizontal="center"/>
      <protection locked="0"/>
    </xf>
    <xf numFmtId="0" fontId="34" fillId="0" borderId="9" xfId="0" applyFont="1" applyFill="1" applyBorder="1" applyProtection="1">
      <protection locked="0"/>
    </xf>
    <xf numFmtId="0" fontId="34" fillId="0" borderId="22" xfId="0" applyFont="1" applyFill="1" applyBorder="1" applyProtection="1">
      <protection locked="0"/>
    </xf>
    <xf numFmtId="0" fontId="34" fillId="0" borderId="9" xfId="0" applyFont="1" applyFill="1" applyBorder="1" applyAlignment="1" applyProtection="1">
      <alignment vertical="top" wrapText="1"/>
      <protection locked="0"/>
    </xf>
    <xf numFmtId="0" fontId="34" fillId="0" borderId="9" xfId="0" applyFont="1" applyFill="1" applyBorder="1" applyAlignment="1" applyProtection="1">
      <alignment vertical="top"/>
      <protection locked="0"/>
    </xf>
    <xf numFmtId="0" fontId="34" fillId="0" borderId="0" xfId="0" applyFont="1" applyFill="1" applyBorder="1" applyAlignment="1" applyProtection="1">
      <alignment vertical="top"/>
      <protection locked="0"/>
    </xf>
    <xf numFmtId="0" fontId="34" fillId="0" borderId="22" xfId="0" applyFont="1" applyFill="1" applyBorder="1" applyAlignment="1" applyProtection="1">
      <alignment vertical="top"/>
      <protection locked="0"/>
    </xf>
    <xf numFmtId="0" fontId="26" fillId="0" borderId="8" xfId="0" applyFont="1" applyBorder="1" applyAlignment="1" applyProtection="1">
      <alignment horizontal="center"/>
      <protection locked="0"/>
    </xf>
    <xf numFmtId="0" fontId="32" fillId="0" borderId="1" xfId="0" applyFont="1" applyBorder="1" applyAlignment="1" applyProtection="1">
      <alignment horizontal="left" vertical="top"/>
      <protection locked="0"/>
    </xf>
    <xf numFmtId="0" fontId="12" fillId="0" borderId="4" xfId="0" applyFont="1" applyBorder="1" applyAlignment="1" applyProtection="1">
      <alignment horizontal="center" wrapText="1"/>
    </xf>
    <xf numFmtId="0" fontId="19" fillId="0" borderId="4" xfId="0" applyFont="1" applyBorder="1" applyAlignment="1" applyProtection="1">
      <alignment horizontal="center"/>
    </xf>
    <xf numFmtId="0" fontId="3" fillId="0" borderId="4" xfId="0" applyFont="1" applyBorder="1" applyAlignment="1" applyProtection="1">
      <alignment horizontal="center" wrapText="1"/>
    </xf>
    <xf numFmtId="0" fontId="3" fillId="0" borderId="1" xfId="0" applyFont="1" applyBorder="1" applyAlignment="1" applyProtection="1">
      <alignment horizontal="center" wrapText="1"/>
    </xf>
    <xf numFmtId="0" fontId="3" fillId="0" borderId="0" xfId="0" applyFont="1" applyAlignment="1" applyProtection="1">
      <alignment horizontal="left" vertical="top" wrapText="1"/>
    </xf>
    <xf numFmtId="0" fontId="19" fillId="0" borderId="0"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49" fontId="3" fillId="0" borderId="0" xfId="0" applyNumberFormat="1" applyFont="1" applyAlignment="1" applyProtection="1">
      <alignment horizontal="left" vertical="top" wrapText="1"/>
    </xf>
    <xf numFmtId="0" fontId="3" fillId="0" borderId="0" xfId="0" applyFont="1" applyAlignment="1" applyProtection="1">
      <alignment wrapText="1"/>
    </xf>
    <xf numFmtId="0" fontId="19" fillId="0" borderId="0" xfId="0" applyFont="1" applyAlignment="1" applyProtection="1"/>
    <xf numFmtId="0" fontId="0" fillId="0" borderId="0" xfId="0" applyAlignment="1" applyProtection="1"/>
    <xf numFmtId="0" fontId="3" fillId="11" borderId="0" xfId="0" applyFont="1" applyFill="1" applyAlignment="1" applyProtection="1">
      <alignment vertical="top" wrapText="1"/>
    </xf>
    <xf numFmtId="0" fontId="0" fillId="0" borderId="22" xfId="0" applyBorder="1" applyProtection="1">
      <protection locked="0"/>
    </xf>
    <xf numFmtId="0" fontId="16" fillId="0" borderId="22" xfId="0" applyFont="1" applyBorder="1" applyAlignment="1" applyProtection="1">
      <alignment horizontal="center"/>
      <protection locked="0"/>
    </xf>
    <xf numFmtId="0" fontId="3" fillId="0" borderId="22" xfId="0" applyNumberFormat="1" applyFont="1" applyBorder="1" applyAlignment="1" applyProtection="1">
      <alignment horizontal="center" wrapText="1"/>
      <protection locked="0"/>
    </xf>
    <xf numFmtId="0" fontId="0" fillId="0" borderId="22" xfId="0" applyNumberFormat="1" applyBorder="1" applyAlignment="1" applyProtection="1">
      <alignment horizontal="center" wrapText="1"/>
      <protection locked="0"/>
    </xf>
    <xf numFmtId="0" fontId="19" fillId="0" borderId="19" xfId="0" applyFont="1" applyBorder="1" applyAlignment="1" applyProtection="1">
      <alignment horizontal="center"/>
    </xf>
    <xf numFmtId="0" fontId="19" fillId="0" borderId="23" xfId="0" applyFont="1" applyBorder="1" applyAlignment="1" applyProtection="1">
      <alignment horizontal="center"/>
    </xf>
    <xf numFmtId="0" fontId="3" fillId="0" borderId="12" xfId="0" applyFont="1" applyBorder="1" applyAlignment="1" applyProtection="1">
      <alignment horizontal="center" wrapText="1"/>
    </xf>
    <xf numFmtId="0" fontId="16" fillId="0" borderId="3" xfId="0" applyFont="1" applyBorder="1" applyAlignment="1" applyProtection="1">
      <alignment horizontal="center" vertical="center" wrapText="1"/>
    </xf>
    <xf numFmtId="0" fontId="12" fillId="0" borderId="19" xfId="0" applyFont="1" applyBorder="1" applyAlignment="1" applyProtection="1">
      <alignment horizontal="center" wrapText="1"/>
    </xf>
    <xf numFmtId="0" fontId="12" fillId="0" borderId="22" xfId="0" applyFont="1" applyBorder="1" applyAlignment="1" applyProtection="1">
      <alignment horizontal="center" wrapText="1"/>
    </xf>
    <xf numFmtId="0" fontId="12" fillId="0" borderId="23" xfId="0" applyFont="1" applyBorder="1" applyAlignment="1" applyProtection="1">
      <alignment horizontal="center" wrapText="1"/>
    </xf>
    <xf numFmtId="0" fontId="1" fillId="0" borderId="0" xfId="0" applyFont="1" applyAlignment="1" applyProtection="1">
      <alignment horizontal="right"/>
    </xf>
    <xf numFmtId="0" fontId="1" fillId="0" borderId="31" xfId="0" applyFont="1" applyBorder="1" applyAlignment="1" applyProtection="1">
      <alignment horizontal="right"/>
    </xf>
    <xf numFmtId="0" fontId="1" fillId="0" borderId="32" xfId="0" applyFont="1" applyBorder="1" applyAlignment="1" applyProtection="1">
      <alignment horizontal="right"/>
    </xf>
    <xf numFmtId="0" fontId="0" fillId="0" borderId="8" xfId="0" applyBorder="1" applyProtection="1">
      <protection locked="0"/>
    </xf>
    <xf numFmtId="0" fontId="16" fillId="0" borderId="4" xfId="0" applyNumberFormat="1" applyFont="1" applyBorder="1" applyAlignment="1" applyProtection="1">
      <alignment horizontal="center"/>
    </xf>
    <xf numFmtId="0" fontId="16" fillId="0" borderId="5" xfId="0" applyNumberFormat="1" applyFont="1" applyBorder="1" applyAlignment="1" applyProtection="1">
      <alignment horizontal="center"/>
    </xf>
    <xf numFmtId="0" fontId="0" fillId="0" borderId="9" xfId="0" applyNumberFormat="1" applyBorder="1" applyAlignment="1" applyProtection="1">
      <alignment horizontal="center" vertical="top"/>
    </xf>
    <xf numFmtId="0" fontId="16" fillId="0" borderId="5" xfId="0" applyFont="1" applyBorder="1" applyAlignment="1" applyProtection="1">
      <alignment horizontal="left" vertical="center" wrapText="1"/>
    </xf>
    <xf numFmtId="0" fontId="16" fillId="0" borderId="4" xfId="0" applyFont="1" applyBorder="1" applyAlignment="1" applyProtection="1">
      <alignment horizontal="left" vertical="center" wrapText="1"/>
    </xf>
    <xf numFmtId="0" fontId="18" fillId="0" borderId="0" xfId="0" applyFont="1" applyAlignment="1" applyProtection="1">
      <alignment horizontal="center" vertical="center" wrapText="1"/>
    </xf>
    <xf numFmtId="0" fontId="0" fillId="0" borderId="8" xfId="0" applyNumberFormat="1" applyBorder="1" applyAlignment="1" applyProtection="1">
      <alignment horizontal="center" vertical="center"/>
    </xf>
    <xf numFmtId="0" fontId="1" fillId="0" borderId="22" xfId="0" applyNumberFormat="1" applyFont="1" applyBorder="1" applyAlignment="1" applyProtection="1">
      <alignment horizontal="center" vertical="center" wrapText="1"/>
    </xf>
    <xf numFmtId="0" fontId="16" fillId="0" borderId="4" xfId="0" applyNumberFormat="1" applyFont="1" applyFill="1" applyBorder="1" applyAlignment="1" applyProtection="1">
      <alignment horizontal="center" wrapText="1"/>
    </xf>
    <xf numFmtId="0" fontId="16" fillId="0" borderId="1" xfId="0" applyNumberFormat="1" applyFont="1" applyFill="1" applyBorder="1" applyAlignment="1" applyProtection="1">
      <alignment horizontal="center" wrapText="1"/>
    </xf>
    <xf numFmtId="0" fontId="28" fillId="0" borderId="0" xfId="0" applyFont="1" applyBorder="1" applyAlignment="1">
      <alignment horizontal="center"/>
    </xf>
    <xf numFmtId="0" fontId="26" fillId="0" borderId="8" xfId="0" applyFont="1" applyBorder="1" applyAlignment="1">
      <alignment horizontal="center" vertical="center"/>
    </xf>
    <xf numFmtId="0" fontId="24" fillId="0" borderId="8" xfId="0" applyFont="1" applyBorder="1" applyProtection="1">
      <protection locked="0"/>
    </xf>
    <xf numFmtId="0" fontId="24" fillId="0" borderId="9" xfId="0" applyFont="1" applyBorder="1" applyProtection="1">
      <protection locked="0"/>
    </xf>
    <xf numFmtId="0" fontId="24" fillId="0" borderId="6" xfId="0" applyFont="1" applyBorder="1" applyAlignment="1">
      <alignment horizontal="left" vertical="top" wrapText="1"/>
    </xf>
    <xf numFmtId="0" fontId="24" fillId="0" borderId="0" xfId="0" applyFont="1" applyBorder="1" applyAlignment="1">
      <alignment horizontal="left" vertical="top" wrapText="1"/>
    </xf>
    <xf numFmtId="0" fontId="24" fillId="0" borderId="12" xfId="0" applyFont="1" applyBorder="1" applyAlignment="1">
      <alignment horizontal="left" vertical="top" wrapText="1"/>
    </xf>
    <xf numFmtId="0" fontId="30" fillId="0" borderId="22" xfId="0" applyFont="1" applyBorder="1" applyProtection="1">
      <protection locked="0"/>
    </xf>
    <xf numFmtId="0" fontId="24" fillId="0" borderId="0" xfId="0" applyFont="1" applyBorder="1" applyAlignment="1">
      <alignment horizontal="right"/>
    </xf>
    <xf numFmtId="0" fontId="24" fillId="0" borderId="22" xfId="0" applyFont="1" applyBorder="1" applyAlignment="1" applyProtection="1"/>
    <xf numFmtId="0" fontId="27" fillId="0" borderId="6" xfId="0" applyFont="1" applyBorder="1" applyAlignment="1" applyProtection="1">
      <alignment horizontal="left" vertical="top" wrapText="1"/>
      <protection locked="0"/>
    </xf>
    <xf numFmtId="0" fontId="27" fillId="0" borderId="0"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24" fillId="0" borderId="32" xfId="0" applyFont="1" applyBorder="1"/>
    <xf numFmtId="0" fontId="24" fillId="0" borderId="0" xfId="0" applyFont="1"/>
    <xf numFmtId="0" fontId="26" fillId="0" borderId="22" xfId="0" applyFont="1" applyBorder="1" applyAlignment="1">
      <alignment horizontal="center" vertical="center"/>
    </xf>
    <xf numFmtId="0" fontId="24" fillId="0" borderId="0" xfId="0" applyFont="1" applyBorder="1" applyAlignment="1" applyProtection="1">
      <protection locked="0"/>
    </xf>
    <xf numFmtId="0" fontId="24" fillId="0" borderId="12" xfId="0" applyFont="1" applyBorder="1" applyAlignment="1" applyProtection="1">
      <protection locked="0"/>
    </xf>
    <xf numFmtId="0" fontId="24" fillId="0" borderId="23" xfId="0" applyFont="1" applyBorder="1" applyProtection="1">
      <protection locked="0"/>
    </xf>
    <xf numFmtId="0" fontId="25" fillId="0" borderId="0" xfId="0" applyFont="1" applyBorder="1" applyAlignment="1">
      <alignment horizontal="right"/>
    </xf>
    <xf numFmtId="0" fontId="24" fillId="0" borderId="6" xfId="0" applyFont="1" applyBorder="1" applyAlignment="1">
      <alignment wrapText="1"/>
    </xf>
    <xf numFmtId="0" fontId="24" fillId="0" borderId="0" xfId="0" applyFont="1" applyBorder="1" applyAlignment="1">
      <alignment wrapText="1"/>
    </xf>
    <xf numFmtId="0" fontId="24" fillId="0" borderId="12" xfId="0" applyFont="1" applyBorder="1" applyAlignment="1">
      <alignment wrapText="1"/>
    </xf>
    <xf numFmtId="0" fontId="24" fillId="0" borderId="19" xfId="0" applyFont="1" applyBorder="1" applyAlignment="1">
      <alignment wrapText="1"/>
    </xf>
    <xf numFmtId="0" fontId="24" fillId="0" borderId="22" xfId="0" applyFont="1" applyBorder="1" applyAlignment="1">
      <alignment wrapText="1"/>
    </xf>
    <xf numFmtId="0" fontId="24" fillId="0" borderId="23" xfId="0" applyFont="1" applyBorder="1" applyAlignment="1">
      <alignment wrapText="1"/>
    </xf>
    <xf numFmtId="0" fontId="24" fillId="0" borderId="18" xfId="0" applyFont="1" applyBorder="1" applyAlignment="1">
      <alignment vertical="center" wrapText="1"/>
    </xf>
    <xf numFmtId="0" fontId="24" fillId="0" borderId="9"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center" wrapText="1"/>
    </xf>
    <xf numFmtId="0" fontId="24" fillId="0" borderId="0" xfId="0" applyFont="1" applyBorder="1" applyAlignment="1">
      <alignment vertical="center" wrapText="1"/>
    </xf>
    <xf numFmtId="0" fontId="24" fillId="0" borderId="12" xfId="0" applyFont="1" applyBorder="1" applyAlignment="1">
      <alignment vertical="center" wrapText="1"/>
    </xf>
  </cellXfs>
  <cellStyles count="2">
    <cellStyle name="Hyperlink" xfId="1" builtinId="8"/>
    <cellStyle name="Normal" xfId="0" builtinId="0"/>
  </cellStyles>
  <dxfs count="8">
    <dxf>
      <font>
        <b val="0"/>
        <i val="0"/>
        <strike val="0"/>
        <condense val="0"/>
        <extend val="0"/>
        <outline val="0"/>
        <shadow val="0"/>
        <u val="none"/>
        <vertAlign val="baseline"/>
        <sz val="10"/>
        <color indexed="8"/>
        <name val="Arial"/>
        <scheme val="none"/>
      </font>
      <protection locked="1" hidden="0"/>
    </dxf>
    <dxf>
      <font>
        <b val="0"/>
        <i val="0"/>
        <strike val="0"/>
        <condense val="0"/>
        <extend val="0"/>
        <outline val="0"/>
        <shadow val="0"/>
        <u val="none"/>
        <vertAlign val="baseline"/>
        <sz val="10"/>
        <color indexed="8"/>
        <name val="Arial"/>
        <scheme val="none"/>
      </font>
      <protection locked="1" hidden="0"/>
    </dxf>
    <dxf>
      <font>
        <b val="0"/>
        <i val="0"/>
        <strike val="0"/>
        <condense val="0"/>
        <extend val="0"/>
        <outline val="0"/>
        <shadow val="0"/>
        <u val="none"/>
        <vertAlign val="baseline"/>
        <sz val="10"/>
        <color indexed="8"/>
        <name val="Arial"/>
        <scheme val="none"/>
      </font>
      <protection locked="1" hidden="0"/>
    </dxf>
    <dxf>
      <font>
        <b val="0"/>
        <i val="0"/>
        <strike val="0"/>
        <condense val="0"/>
        <extend val="0"/>
        <outline val="0"/>
        <shadow val="0"/>
        <u val="none"/>
        <vertAlign val="baseline"/>
        <sz val="10"/>
        <color indexed="8"/>
        <name val="Arial"/>
        <scheme val="none"/>
      </font>
      <protection locked="1" hidden="0"/>
    </dxf>
    <dxf>
      <font>
        <b val="0"/>
        <i val="0"/>
        <strike val="0"/>
        <condense val="0"/>
        <extend val="0"/>
        <outline val="0"/>
        <shadow val="0"/>
        <u val="none"/>
        <vertAlign val="baseline"/>
        <sz val="10"/>
        <color indexed="8"/>
        <name val="Arial"/>
        <scheme val="none"/>
      </font>
      <protection locked="1" hidden="0"/>
    </dxf>
    <dxf>
      <font>
        <b val="0"/>
        <i val="0"/>
        <strike val="0"/>
        <condense val="0"/>
        <extend val="0"/>
        <outline val="0"/>
        <shadow val="0"/>
        <u val="none"/>
        <vertAlign val="baseline"/>
        <sz val="10"/>
        <color indexed="8"/>
        <name val="Arial"/>
        <scheme val="none"/>
      </font>
      <fill>
        <patternFill patternType="none">
          <fgColor indexed="64"/>
          <bgColor indexed="65"/>
        </patternFill>
      </fill>
    </dxf>
    <dxf>
      <fill>
        <patternFill>
          <bgColor theme="9" tint="0.39994506668294322"/>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xFac" displayName="ToxFac" ref="A2:D166" totalsRowShown="0" headerRowDxfId="5" dataDxfId="4">
  <autoFilter ref="A2:D166" xr:uid="{00000000-0009-0000-0100-000001000000}"/>
  <tableColumns count="4">
    <tableColumn id="1" xr3:uid="{00000000-0010-0000-0000-000001000000}" name="Column1" dataDxfId="3"/>
    <tableColumn id="2" xr3:uid="{00000000-0010-0000-0000-000002000000}" name="Column2" dataDxfId="2"/>
    <tableColumn id="3" xr3:uid="{E34739C9-5137-4845-A4E5-52D78DF504E6}" name="column3" dataDxfId="1"/>
    <tableColumn id="6" xr3:uid="{9B18B003-37BB-44E4-9580-6CAC61048847}" name="column4"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3"/>
  <sheetViews>
    <sheetView zoomScale="75" zoomScaleNormal="75" workbookViewId="0">
      <selection activeCell="A39" sqref="A39:J44"/>
    </sheetView>
  </sheetViews>
  <sheetFormatPr defaultColWidth="9.1796875" defaultRowHeight="13"/>
  <cols>
    <col min="1" max="1" width="23.7265625" style="65" customWidth="1"/>
    <col min="2" max="2" width="8" style="65" customWidth="1"/>
    <col min="3" max="3" width="7.7265625" style="65" customWidth="1"/>
    <col min="4" max="4" width="15.453125" style="65" customWidth="1"/>
    <col min="5" max="5" width="7.7265625" style="65" customWidth="1"/>
    <col min="6" max="6" width="8.1796875" style="65" customWidth="1"/>
    <col min="7" max="7" width="15.7265625" style="65" customWidth="1"/>
    <col min="8" max="8" width="8.1796875" style="65" customWidth="1"/>
    <col min="9" max="9" width="9.1796875" style="65"/>
    <col min="10" max="10" width="18.7265625" style="65" customWidth="1"/>
    <col min="11" max="11" width="12.7265625" customWidth="1"/>
    <col min="12" max="16384" width="9.1796875" style="65"/>
  </cols>
  <sheetData>
    <row r="1" spans="1:11" ht="15.65" customHeight="1">
      <c r="H1" s="291"/>
      <c r="I1" s="291"/>
      <c r="K1" s="65"/>
    </row>
    <row r="2" spans="1:11" ht="15.65" customHeight="1">
      <c r="A2" s="240" t="s">
        <v>191</v>
      </c>
      <c r="B2" s="295"/>
      <c r="C2" s="295"/>
      <c r="D2" s="295"/>
      <c r="E2" s="295"/>
      <c r="F2" s="295"/>
      <c r="G2" s="240" t="s">
        <v>192</v>
      </c>
      <c r="H2" s="241"/>
      <c r="I2" s="296" t="str">
        <f>IFERROR(VLOOKUP(B2,ToxFac[],2,0),"")</f>
        <v/>
      </c>
      <c r="J2" s="296"/>
      <c r="K2" s="65"/>
    </row>
    <row r="3" spans="1:11" ht="15.65" customHeight="1">
      <c r="A3" s="67"/>
      <c r="B3" s="68"/>
      <c r="C3" s="68"/>
      <c r="D3" s="68"/>
      <c r="E3" s="69"/>
      <c r="F3" s="70"/>
      <c r="H3" s="241" t="s">
        <v>178</v>
      </c>
      <c r="I3" s="237"/>
      <c r="J3" s="70"/>
      <c r="K3" s="65"/>
    </row>
    <row r="4" spans="1:11" ht="15.65" customHeight="1">
      <c r="A4" s="68"/>
      <c r="B4" s="298"/>
      <c r="C4" s="298"/>
      <c r="D4" s="298"/>
      <c r="E4" s="68"/>
      <c r="F4" s="68"/>
      <c r="G4" s="298"/>
      <c r="H4" s="298"/>
      <c r="I4" s="298"/>
      <c r="J4" s="298"/>
      <c r="K4" s="65"/>
    </row>
    <row r="5" spans="1:11" ht="15.65" customHeight="1">
      <c r="A5" s="240" t="s">
        <v>193</v>
      </c>
      <c r="B5" s="295"/>
      <c r="C5" s="295"/>
      <c r="D5" s="295"/>
      <c r="E5" s="292" t="s">
        <v>194</v>
      </c>
      <c r="F5" s="292"/>
      <c r="G5" s="295"/>
      <c r="H5" s="295"/>
      <c r="I5" s="295"/>
      <c r="J5" s="295"/>
      <c r="K5" s="65"/>
    </row>
    <row r="6" spans="1:11" ht="15.65" customHeight="1">
      <c r="A6" s="73" t="s">
        <v>195</v>
      </c>
      <c r="B6" s="68"/>
      <c r="C6" s="68"/>
      <c r="E6" s="67"/>
      <c r="F6" s="74"/>
      <c r="H6" s="75"/>
      <c r="I6" s="75"/>
      <c r="J6" s="75"/>
      <c r="K6" s="65"/>
    </row>
    <row r="7" spans="1:11" ht="15.65" customHeight="1">
      <c r="A7" s="67"/>
      <c r="B7" s="68"/>
      <c r="C7" s="68"/>
      <c r="D7" s="68"/>
      <c r="E7" s="68"/>
      <c r="F7" s="68"/>
      <c r="G7" s="72"/>
      <c r="H7" s="67"/>
      <c r="I7" s="71"/>
      <c r="J7" s="67"/>
      <c r="K7" s="65"/>
    </row>
    <row r="8" spans="1:11" ht="15.65" customHeight="1">
      <c r="A8" s="240" t="s">
        <v>196</v>
      </c>
      <c r="B8" s="297"/>
      <c r="C8" s="297"/>
      <c r="D8" s="297"/>
      <c r="E8" s="293" t="s">
        <v>197</v>
      </c>
      <c r="F8" s="293"/>
      <c r="G8" s="165"/>
      <c r="H8" s="294" t="s">
        <v>615</v>
      </c>
      <c r="I8" s="294"/>
      <c r="J8" s="165"/>
      <c r="K8" s="65"/>
    </row>
    <row r="9" spans="1:11" ht="15.65" customHeight="1">
      <c r="A9" s="67"/>
      <c r="B9" s="67"/>
      <c r="C9" s="67"/>
      <c r="D9" s="67"/>
      <c r="E9" s="72"/>
      <c r="G9" s="257" t="s">
        <v>631</v>
      </c>
      <c r="H9" s="72"/>
      <c r="J9" s="256" t="s">
        <v>632</v>
      </c>
      <c r="K9" s="65"/>
    </row>
    <row r="10" spans="1:11" ht="15.65" customHeight="1">
      <c r="A10" s="240" t="s">
        <v>198</v>
      </c>
      <c r="B10" s="297"/>
      <c r="C10" s="297"/>
      <c r="D10" s="240" t="s">
        <v>199</v>
      </c>
      <c r="E10" s="297"/>
      <c r="F10" s="297"/>
      <c r="G10" s="72"/>
      <c r="H10" s="72"/>
      <c r="I10" s="72"/>
      <c r="J10" s="72"/>
      <c r="K10" s="65"/>
    </row>
    <row r="11" spans="1:11" ht="15.65" customHeight="1">
      <c r="A11" s="72"/>
      <c r="B11" s="72"/>
      <c r="C11" s="72"/>
      <c r="G11" s="72"/>
      <c r="K11" s="65"/>
    </row>
    <row r="12" spans="1:11" ht="15.65" customHeight="1">
      <c r="A12" s="242" t="s">
        <v>200</v>
      </c>
      <c r="B12" s="336" t="s">
        <v>201</v>
      </c>
      <c r="C12" s="336"/>
      <c r="D12" s="336"/>
      <c r="E12" s="76"/>
      <c r="F12" s="77" t="s">
        <v>202</v>
      </c>
      <c r="G12" s="71"/>
      <c r="I12" s="244"/>
      <c r="J12" s="245" t="s">
        <v>203</v>
      </c>
    </row>
    <row r="13" spans="1:11" ht="15.65" customHeight="1">
      <c r="A13" s="72"/>
      <c r="B13" s="78" t="s">
        <v>204</v>
      </c>
      <c r="C13" s="79"/>
      <c r="D13" s="80" t="s">
        <v>205</v>
      </c>
      <c r="E13" s="80"/>
      <c r="F13" s="77"/>
      <c r="G13" s="81" t="s">
        <v>202</v>
      </c>
      <c r="H13" s="72"/>
      <c r="I13" s="81" t="s">
        <v>206</v>
      </c>
      <c r="J13" s="118"/>
    </row>
    <row r="14" spans="1:11" ht="15.65" customHeight="1">
      <c r="A14" s="82" t="s">
        <v>207</v>
      </c>
      <c r="B14" s="306"/>
      <c r="C14" s="307"/>
      <c r="D14" s="234"/>
      <c r="E14" s="80" t="s">
        <v>451</v>
      </c>
      <c r="F14" s="80"/>
      <c r="G14" s="72"/>
      <c r="H14" s="72"/>
      <c r="I14" s="81" t="s">
        <v>208</v>
      </c>
      <c r="J14" s="118"/>
    </row>
    <row r="15" spans="1:11" ht="15.65" customHeight="1">
      <c r="A15" s="82" t="s">
        <v>209</v>
      </c>
      <c r="B15" s="306"/>
      <c r="C15" s="307"/>
      <c r="D15" s="234"/>
      <c r="E15" s="80" t="s">
        <v>451</v>
      </c>
      <c r="F15" s="80"/>
      <c r="G15" s="72"/>
    </row>
    <row r="16" spans="1:11" ht="15.65" customHeight="1">
      <c r="A16" s="81"/>
      <c r="B16" s="81"/>
      <c r="C16" s="71"/>
      <c r="D16" s="71"/>
      <c r="E16" s="71"/>
      <c r="F16" s="72"/>
      <c r="G16" s="81"/>
      <c r="H16" s="81"/>
      <c r="I16" s="72"/>
      <c r="J16" s="71"/>
    </row>
    <row r="17" spans="1:11" ht="15.65" customHeight="1">
      <c r="A17" s="242" t="s">
        <v>210</v>
      </c>
      <c r="B17" s="336" t="s">
        <v>211</v>
      </c>
      <c r="C17" s="336"/>
      <c r="D17" s="336"/>
      <c r="E17" s="336"/>
      <c r="F17" s="337"/>
      <c r="G17" s="299" t="s">
        <v>205</v>
      </c>
      <c r="H17" s="299"/>
      <c r="I17" s="299"/>
      <c r="J17" s="299"/>
    </row>
    <row r="18" spans="1:11" ht="15.65" customHeight="1">
      <c r="A18" s="79"/>
      <c r="B18" s="300" t="s">
        <v>212</v>
      </c>
      <c r="C18" s="301"/>
      <c r="D18" s="302"/>
      <c r="E18" s="300" t="s">
        <v>213</v>
      </c>
      <c r="F18" s="302"/>
      <c r="G18" s="303" t="s">
        <v>214</v>
      </c>
      <c r="H18" s="304"/>
      <c r="I18" s="305"/>
      <c r="J18" s="84" t="s">
        <v>215</v>
      </c>
    </row>
    <row r="19" spans="1:11" ht="15.65" customHeight="1">
      <c r="A19" s="79" t="s">
        <v>216</v>
      </c>
      <c r="B19" s="289" t="s">
        <v>217</v>
      </c>
      <c r="C19" s="290"/>
      <c r="D19" s="83" t="s">
        <v>218</v>
      </c>
      <c r="E19" s="289" t="s">
        <v>219</v>
      </c>
      <c r="F19" s="290"/>
      <c r="G19" s="85" t="s">
        <v>220</v>
      </c>
      <c r="H19" s="285" t="s">
        <v>218</v>
      </c>
      <c r="I19" s="286"/>
      <c r="J19" s="86" t="s">
        <v>221</v>
      </c>
    </row>
    <row r="20" spans="1:11" ht="15.65" customHeight="1">
      <c r="A20" s="79" t="s">
        <v>222</v>
      </c>
      <c r="B20" s="287"/>
      <c r="C20" s="288"/>
      <c r="D20" s="117"/>
      <c r="E20" s="287"/>
      <c r="F20" s="288"/>
      <c r="G20" s="117"/>
      <c r="H20" s="287"/>
      <c r="I20" s="288"/>
      <c r="J20" s="247"/>
    </row>
    <row r="21" spans="1:11" ht="15.65" customHeight="1">
      <c r="A21" s="238" t="s">
        <v>628</v>
      </c>
      <c r="B21" s="287"/>
      <c r="C21" s="288"/>
      <c r="D21" s="117"/>
      <c r="E21" s="287"/>
      <c r="F21" s="288"/>
      <c r="G21" s="117"/>
      <c r="H21" s="287"/>
      <c r="I21" s="288"/>
      <c r="J21" s="235"/>
    </row>
    <row r="22" spans="1:11" ht="15.65" customHeight="1">
      <c r="A22" s="124" t="s">
        <v>633</v>
      </c>
      <c r="B22" s="287"/>
      <c r="C22" s="288"/>
      <c r="D22" s="117"/>
      <c r="E22" s="287"/>
      <c r="F22" s="288"/>
      <c r="G22" s="117"/>
      <c r="H22" s="287"/>
      <c r="I22" s="288"/>
      <c r="J22" s="248"/>
    </row>
    <row r="23" spans="1:11" ht="15.65" customHeight="1">
      <c r="A23" s="124" t="s">
        <v>634</v>
      </c>
      <c r="B23" s="287"/>
      <c r="C23" s="288"/>
      <c r="D23" s="117"/>
      <c r="E23" s="287"/>
      <c r="F23" s="288"/>
      <c r="G23" s="117"/>
      <c r="H23" s="287"/>
      <c r="I23" s="288"/>
      <c r="J23" s="248"/>
    </row>
    <row r="24" spans="1:11" ht="15.65" customHeight="1">
      <c r="A24" s="124" t="s">
        <v>635</v>
      </c>
      <c r="B24" s="287"/>
      <c r="C24" s="288"/>
      <c r="D24" s="117"/>
      <c r="E24" s="287"/>
      <c r="F24" s="288"/>
      <c r="G24" s="117"/>
      <c r="H24" s="287"/>
      <c r="I24" s="288"/>
      <c r="J24" s="248"/>
    </row>
    <row r="25" spans="1:11" ht="15.65" customHeight="1">
      <c r="A25" s="124" t="s">
        <v>636</v>
      </c>
      <c r="B25" s="287"/>
      <c r="C25" s="288"/>
      <c r="D25" s="117"/>
      <c r="E25" s="287"/>
      <c r="F25" s="288"/>
      <c r="G25" s="117"/>
      <c r="H25" s="287"/>
      <c r="I25" s="288"/>
      <c r="J25" s="248"/>
    </row>
    <row r="26" spans="1:11" ht="15.65" customHeight="1">
      <c r="A26" s="124" t="s">
        <v>637</v>
      </c>
      <c r="B26" s="287"/>
      <c r="C26" s="288"/>
      <c r="D26" s="117"/>
      <c r="E26" s="287"/>
      <c r="F26" s="288"/>
      <c r="G26" s="117"/>
      <c r="H26" s="287"/>
      <c r="I26" s="288"/>
      <c r="J26" s="248"/>
    </row>
    <row r="27" spans="1:11" ht="15.65" customHeight="1">
      <c r="A27" s="124" t="s">
        <v>638</v>
      </c>
      <c r="B27" s="287"/>
      <c r="C27" s="288"/>
      <c r="D27" s="248"/>
      <c r="E27" s="287"/>
      <c r="F27" s="288"/>
      <c r="G27" s="248"/>
      <c r="H27" s="287"/>
      <c r="I27" s="288"/>
      <c r="J27" s="248"/>
    </row>
    <row r="28" spans="1:11" ht="15.65" customHeight="1">
      <c r="A28" s="124" t="s">
        <v>639</v>
      </c>
      <c r="B28" s="287"/>
      <c r="C28" s="288"/>
      <c r="D28" s="248"/>
      <c r="E28" s="287"/>
      <c r="F28" s="288"/>
      <c r="G28" s="248"/>
      <c r="H28" s="287"/>
      <c r="I28" s="288"/>
      <c r="J28" s="248"/>
    </row>
    <row r="29" spans="1:11" ht="15.65" customHeight="1">
      <c r="A29" s="124" t="s">
        <v>630</v>
      </c>
      <c r="B29" s="287"/>
      <c r="C29" s="288"/>
      <c r="D29" s="117"/>
      <c r="E29" s="287"/>
      <c r="F29" s="288"/>
      <c r="G29" s="117"/>
      <c r="H29" s="287"/>
      <c r="I29" s="288"/>
      <c r="J29" s="248"/>
      <c r="K29" s="65"/>
    </row>
    <row r="30" spans="1:11" ht="15.65" customHeight="1">
      <c r="A30" s="87" t="s">
        <v>229</v>
      </c>
      <c r="B30" s="334"/>
      <c r="C30" s="335"/>
      <c r="D30" s="235"/>
      <c r="E30" s="334"/>
      <c r="F30" s="335"/>
      <c r="G30" s="235"/>
      <c r="H30" s="334"/>
      <c r="I30" s="335"/>
      <c r="J30" s="235"/>
    </row>
    <row r="31" spans="1:11" ht="15.65" customHeight="1">
      <c r="A31" s="92" t="s">
        <v>230</v>
      </c>
      <c r="B31" s="72"/>
      <c r="C31" s="72"/>
      <c r="D31" s="72"/>
      <c r="E31" s="72"/>
      <c r="F31" s="72"/>
      <c r="H31" s="72"/>
      <c r="I31" s="72"/>
      <c r="J31" s="72"/>
    </row>
    <row r="32" spans="1:11" ht="15.65" customHeight="1">
      <c r="A32" s="72"/>
      <c r="B32" s="72"/>
      <c r="C32" s="72"/>
      <c r="D32" s="72"/>
      <c r="E32" s="72"/>
      <c r="F32" s="72"/>
      <c r="G32" s="79" t="s">
        <v>231</v>
      </c>
      <c r="H32" s="72"/>
      <c r="I32" s="72"/>
      <c r="J32" s="72"/>
    </row>
    <row r="33" spans="1:11" ht="15.65" customHeight="1">
      <c r="A33" s="242" t="s">
        <v>232</v>
      </c>
      <c r="B33" s="293" t="s">
        <v>211</v>
      </c>
      <c r="C33" s="293"/>
      <c r="D33" s="293"/>
      <c r="E33" s="293" t="s">
        <v>205</v>
      </c>
      <c r="F33" s="293"/>
      <c r="G33" s="293"/>
      <c r="H33" s="67"/>
      <c r="I33" s="81"/>
      <c r="J33" s="67"/>
    </row>
    <row r="34" spans="1:11" ht="15.65" customHeight="1">
      <c r="A34" s="68"/>
      <c r="B34" s="309" t="s">
        <v>233</v>
      </c>
      <c r="C34" s="309"/>
      <c r="D34" s="88" t="s">
        <v>209</v>
      </c>
      <c r="E34" s="309" t="s">
        <v>233</v>
      </c>
      <c r="F34" s="309"/>
      <c r="G34" s="88" t="s">
        <v>209</v>
      </c>
      <c r="H34" s="89"/>
      <c r="I34" s="67"/>
      <c r="J34" s="88"/>
    </row>
    <row r="35" spans="1:11" ht="15.65" customHeight="1">
      <c r="A35" s="72" t="s">
        <v>234</v>
      </c>
      <c r="B35" s="310"/>
      <c r="C35" s="311"/>
      <c r="D35" s="259"/>
      <c r="E35" s="312"/>
      <c r="F35" s="313"/>
      <c r="G35" s="259"/>
      <c r="H35" s="88"/>
      <c r="I35" s="88"/>
      <c r="J35" s="88"/>
    </row>
    <row r="36" spans="1:11" ht="15.65" customHeight="1">
      <c r="A36" s="68" t="s">
        <v>235</v>
      </c>
      <c r="B36" s="310"/>
      <c r="C36" s="311"/>
      <c r="D36" s="259"/>
      <c r="E36" s="312"/>
      <c r="F36" s="313"/>
      <c r="G36" s="259"/>
      <c r="H36" s="88"/>
      <c r="I36" s="88"/>
      <c r="J36" s="88"/>
    </row>
    <row r="37" spans="1:11" ht="15.65" customHeight="1">
      <c r="A37" s="68" t="s">
        <v>236</v>
      </c>
      <c r="B37" s="310"/>
      <c r="C37" s="311"/>
      <c r="D37" s="259"/>
      <c r="E37" s="312"/>
      <c r="F37" s="313"/>
      <c r="G37" s="259"/>
      <c r="H37" s="88"/>
      <c r="I37" s="88"/>
      <c r="J37" s="88"/>
    </row>
    <row r="38" spans="1:11" ht="15.65" customHeight="1">
      <c r="A38" s="258" t="s">
        <v>186</v>
      </c>
      <c r="B38" s="68"/>
      <c r="C38" s="72"/>
      <c r="D38" s="72"/>
      <c r="E38" s="72"/>
      <c r="F38" s="72"/>
      <c r="G38" s="72"/>
      <c r="H38" s="72"/>
      <c r="I38" s="72"/>
      <c r="J38" s="72"/>
    </row>
    <row r="39" spans="1:11" ht="19" customHeight="1">
      <c r="A39" s="325"/>
      <c r="B39" s="326"/>
      <c r="C39" s="326"/>
      <c r="D39" s="326"/>
      <c r="E39" s="326"/>
      <c r="F39" s="326"/>
      <c r="G39" s="326"/>
      <c r="H39" s="326"/>
      <c r="I39" s="326"/>
      <c r="J39" s="327"/>
    </row>
    <row r="40" spans="1:11" s="70" customFormat="1" ht="19" customHeight="1">
      <c r="A40" s="328"/>
      <c r="B40" s="329"/>
      <c r="C40" s="329"/>
      <c r="D40" s="329"/>
      <c r="E40" s="329"/>
      <c r="F40" s="329"/>
      <c r="G40" s="329"/>
      <c r="H40" s="329"/>
      <c r="I40" s="329"/>
      <c r="J40" s="330"/>
      <c r="K40" s="6"/>
    </row>
    <row r="41" spans="1:11" s="70" customFormat="1" ht="19" customHeight="1">
      <c r="A41" s="328"/>
      <c r="B41" s="329"/>
      <c r="C41" s="329"/>
      <c r="D41" s="329"/>
      <c r="E41" s="329"/>
      <c r="F41" s="329"/>
      <c r="G41" s="329"/>
      <c r="H41" s="329"/>
      <c r="I41" s="329"/>
      <c r="J41" s="330"/>
      <c r="K41" s="6"/>
    </row>
    <row r="42" spans="1:11" s="70" customFormat="1" ht="19" customHeight="1">
      <c r="A42" s="328"/>
      <c r="B42" s="329"/>
      <c r="C42" s="329"/>
      <c r="D42" s="329"/>
      <c r="E42" s="329"/>
      <c r="F42" s="329"/>
      <c r="G42" s="329"/>
      <c r="H42" s="329"/>
      <c r="I42" s="329"/>
      <c r="J42" s="330"/>
      <c r="K42" s="6"/>
    </row>
    <row r="43" spans="1:11" s="70" customFormat="1" ht="19" customHeight="1">
      <c r="A43" s="328"/>
      <c r="B43" s="329"/>
      <c r="C43" s="329"/>
      <c r="D43" s="329"/>
      <c r="E43" s="329"/>
      <c r="F43" s="329"/>
      <c r="G43" s="329"/>
      <c r="H43" s="329"/>
      <c r="I43" s="329"/>
      <c r="J43" s="330"/>
      <c r="K43" s="6"/>
    </row>
    <row r="44" spans="1:11" ht="15.65" customHeight="1">
      <c r="A44" s="331"/>
      <c r="B44" s="332"/>
      <c r="C44" s="332"/>
      <c r="D44" s="332"/>
      <c r="E44" s="332"/>
      <c r="F44" s="332"/>
      <c r="G44" s="332"/>
      <c r="H44" s="332"/>
      <c r="I44" s="332"/>
      <c r="J44" s="333"/>
    </row>
    <row r="45" spans="1:11" s="90" customFormat="1" ht="15.65" customHeight="1">
      <c r="A45" s="77" t="s">
        <v>238</v>
      </c>
      <c r="B45" s="67"/>
      <c r="C45" s="67"/>
      <c r="D45" s="67"/>
      <c r="E45" s="67"/>
      <c r="F45" s="67"/>
      <c r="G45" s="67"/>
      <c r="H45" s="318"/>
      <c r="I45" s="318"/>
      <c r="J45" s="318"/>
    </row>
    <row r="46" spans="1:11" ht="28.5" customHeight="1">
      <c r="A46" s="240" t="s">
        <v>239</v>
      </c>
      <c r="B46" s="314"/>
      <c r="C46" s="314"/>
      <c r="D46" s="314"/>
      <c r="E46" s="317" t="s">
        <v>240</v>
      </c>
      <c r="F46" s="317"/>
      <c r="G46" s="317"/>
      <c r="H46" s="319"/>
      <c r="I46" s="319"/>
      <c r="J46" s="319"/>
      <c r="K46" s="65"/>
    </row>
    <row r="47" spans="1:11" s="91" customFormat="1" ht="15.65" customHeight="1">
      <c r="A47" s="67"/>
      <c r="B47" s="321"/>
      <c r="C47" s="322"/>
      <c r="D47" s="322"/>
      <c r="E47" s="89"/>
      <c r="F47" s="89"/>
      <c r="G47" s="67"/>
      <c r="H47" s="320"/>
      <c r="I47" s="320"/>
      <c r="J47" s="320"/>
    </row>
    <row r="48" spans="1:11" ht="15.65" customHeight="1">
      <c r="A48" s="241" t="s">
        <v>241</v>
      </c>
      <c r="B48" s="323"/>
      <c r="C48" s="323"/>
      <c r="D48" s="323"/>
      <c r="E48" s="240" t="s">
        <v>242</v>
      </c>
      <c r="F48" s="239"/>
      <c r="G48" s="240"/>
      <c r="H48" s="318"/>
      <c r="I48" s="318"/>
      <c r="J48" s="318"/>
      <c r="K48" s="65"/>
    </row>
    <row r="49" spans="1:10" s="91" customFormat="1" ht="15.65" customHeight="1">
      <c r="A49" s="67"/>
      <c r="B49" s="324"/>
      <c r="C49" s="324"/>
      <c r="D49" s="324"/>
      <c r="E49" s="69"/>
      <c r="F49" s="69"/>
      <c r="G49" s="67"/>
      <c r="H49" s="318"/>
      <c r="I49" s="318"/>
      <c r="J49" s="318"/>
    </row>
    <row r="50" spans="1:10" s="91" customFormat="1" ht="15.65" customHeight="1">
      <c r="A50" s="240" t="s">
        <v>243</v>
      </c>
      <c r="B50" s="315"/>
      <c r="C50" s="315"/>
      <c r="D50" s="315"/>
      <c r="E50" s="317" t="s">
        <v>244</v>
      </c>
      <c r="F50" s="317"/>
      <c r="G50" s="317"/>
      <c r="H50" s="320"/>
      <c r="I50" s="320"/>
      <c r="J50" s="320"/>
    </row>
    <row r="51" spans="1:10" ht="15.5">
      <c r="A51" s="72"/>
      <c r="B51" s="316"/>
      <c r="C51" s="316"/>
      <c r="D51" s="316"/>
      <c r="E51" s="72"/>
      <c r="F51" s="72"/>
      <c r="G51" s="72"/>
      <c r="H51" s="319"/>
      <c r="I51" s="319"/>
      <c r="J51" s="319"/>
    </row>
    <row r="53" spans="1:10" ht="15">
      <c r="A53" s="308" t="s">
        <v>664</v>
      </c>
      <c r="B53" s="308"/>
      <c r="C53" s="308"/>
      <c r="D53" s="308"/>
      <c r="E53" s="308"/>
      <c r="F53" s="308"/>
      <c r="G53" s="308"/>
      <c r="H53" s="308"/>
      <c r="I53" s="308"/>
      <c r="J53" s="308"/>
    </row>
  </sheetData>
  <sheetProtection algorithmName="SHA-512" hashValue="mdOYss+Bh4d1u8xVT49khWxcxVbfqDIYik4fk7+fPBmu5pKobGz9NMj/jnkfavmniWD92SEU/zD1n7C7eQW8yg==" saltValue="pfB9dJVaYaukQpdjLMgCiQ==" spinCount="100000" sheet="1" selectLockedCells="1"/>
  <mergeCells count="75">
    <mergeCell ref="B10:C10"/>
    <mergeCell ref="E10:F10"/>
    <mergeCell ref="B35:C35"/>
    <mergeCell ref="B36:C36"/>
    <mergeCell ref="E35:F35"/>
    <mergeCell ref="E36:F36"/>
    <mergeCell ref="B29:C29"/>
    <mergeCell ref="E29:F29"/>
    <mergeCell ref="B25:C25"/>
    <mergeCell ref="E25:F25"/>
    <mergeCell ref="B30:C30"/>
    <mergeCell ref="E30:F30"/>
    <mergeCell ref="B24:C24"/>
    <mergeCell ref="E24:F24"/>
    <mergeCell ref="B12:D12"/>
    <mergeCell ref="B17:F17"/>
    <mergeCell ref="H30:I30"/>
    <mergeCell ref="H25:I25"/>
    <mergeCell ref="B26:C26"/>
    <mergeCell ref="E26:F26"/>
    <mergeCell ref="H26:I26"/>
    <mergeCell ref="H29:I29"/>
    <mergeCell ref="H24:I24"/>
    <mergeCell ref="B28:C28"/>
    <mergeCell ref="B27:C27"/>
    <mergeCell ref="E27:F27"/>
    <mergeCell ref="E28:F28"/>
    <mergeCell ref="H27:I27"/>
    <mergeCell ref="H28:I28"/>
    <mergeCell ref="A53:J53"/>
    <mergeCell ref="B33:D33"/>
    <mergeCell ref="E33:G33"/>
    <mergeCell ref="B34:C34"/>
    <mergeCell ref="E34:F34"/>
    <mergeCell ref="B37:C37"/>
    <mergeCell ref="E37:F37"/>
    <mergeCell ref="B46:D46"/>
    <mergeCell ref="B50:D51"/>
    <mergeCell ref="E46:G46"/>
    <mergeCell ref="H45:J46"/>
    <mergeCell ref="H50:J51"/>
    <mergeCell ref="H47:J49"/>
    <mergeCell ref="B47:D49"/>
    <mergeCell ref="A39:J44"/>
    <mergeCell ref="E50:G50"/>
    <mergeCell ref="H21:I21"/>
    <mergeCell ref="B22:C22"/>
    <mergeCell ref="E22:F22"/>
    <mergeCell ref="H22:I22"/>
    <mergeCell ref="H23:I23"/>
    <mergeCell ref="B21:C21"/>
    <mergeCell ref="E21:F21"/>
    <mergeCell ref="B23:C23"/>
    <mergeCell ref="E23:F23"/>
    <mergeCell ref="G17:J17"/>
    <mergeCell ref="B18:D18"/>
    <mergeCell ref="E18:F18"/>
    <mergeCell ref="G18:I18"/>
    <mergeCell ref="B14:C14"/>
    <mergeCell ref="B15:C15"/>
    <mergeCell ref="H1:I1"/>
    <mergeCell ref="E5:F5"/>
    <mergeCell ref="E8:F8"/>
    <mergeCell ref="H8:I8"/>
    <mergeCell ref="B2:F2"/>
    <mergeCell ref="I2:J2"/>
    <mergeCell ref="B8:D8"/>
    <mergeCell ref="G4:J5"/>
    <mergeCell ref="B4:D5"/>
    <mergeCell ref="H19:I19"/>
    <mergeCell ref="B20:C20"/>
    <mergeCell ref="E20:F20"/>
    <mergeCell ref="H20:I20"/>
    <mergeCell ref="B19:C19"/>
    <mergeCell ref="E19:F19"/>
  </mergeCells>
  <phoneticPr fontId="4" type="noConversion"/>
  <dataValidations xWindow="343" yWindow="407" count="2">
    <dataValidation type="date" operator="greaterThan" allowBlank="1" showInputMessage="1" showErrorMessage="1" errorTitle="Date Validation Error" error="Please a valid date with dd/mm/yyyy format" sqref="G8" xr:uid="{00000000-0002-0000-0000-000000000000}">
      <formula1>1</formula1>
    </dataValidation>
    <dataValidation type="custom" allowBlank="1" showInputMessage="1" showErrorMessage="1" error="Do not use percent sign when entering data. Numbers need to be between 0 and 100; the symbol '&lt;' OR '&gt;' can be entered. Leave cell blank if &quot;not applicable&quot; (NA)." prompt="Do not use percent sign when entering data." sqref="B14:D15" xr:uid="{00000000-0002-0000-0000-000001000000}">
      <formula1 xml:space="preserve"> OR( AND(ISNUMBER(B14), B14&lt;=100, B14&gt;=0), AND(ISNUMBER(SEARCH(LEFT(B14,1), "&lt;&gt;")), ISNUMBER(MID(B14,2,LEN(B14))+0), LEN(B14&lt;=4)))</formula1>
    </dataValidation>
  </dataValidations>
  <pageMargins left="0.75" right="0.75" top="1.1499999999999999" bottom="1" header="0.51" footer="0.5"/>
  <pageSetup scale="74" orientation="portrait" r:id="rId1"/>
  <headerFooter alignWithMargins="0">
    <oddHeader>&amp;C&amp;"MS Sans Serif,Bold"&amp;14MAINE DEPARTMENT OF ENVIRONMENTAL PROTECTION
WHOLE EFFLUENT TOXICITY REPORT
FRESH WATERS</oddHeader>
    <oddFooter>&amp;LDEPLW 0741-B2007, &amp;F&amp;RPrinted &amp;D</oddFooter>
  </headerFooter>
  <extLst>
    <ext xmlns:x14="http://schemas.microsoft.com/office/spreadsheetml/2009/9/main" uri="{CCE6A557-97BC-4b89-ADB6-D9C93CAAB3DF}">
      <x14:dataValidations xmlns:xm="http://schemas.microsoft.com/office/excel/2006/main" xWindow="343" yWindow="407" count="1">
        <x14:dataValidation type="list" allowBlank="1" showInputMessage="1" showErrorMessage="1" promptTitle="Select Your Facility" prompt="Please select your facility name.  Contract laboratories, please make sure the proper facility on your contract  is chosen.  _x000a_The MEPDES number (NPID) will automatically fill the &quot; MEPDES  Permit#&quot; blank cell. _x000a_Note: Uppermost cell in list is blank." xr:uid="{00000000-0002-0000-0000-000005000000}">
          <x14:formula1>
            <xm:f>'Program Facilities'!$A$3:$A$166</xm:f>
          </x14:formula1>
          <xm:sqref>B2:F2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3"/>
  <sheetViews>
    <sheetView zoomScale="75" zoomScaleNormal="75" workbookViewId="0">
      <selection activeCell="A39" sqref="A39:J43"/>
    </sheetView>
  </sheetViews>
  <sheetFormatPr defaultColWidth="9.1796875" defaultRowHeight="13"/>
  <cols>
    <col min="1" max="1" width="23.7265625" style="65" customWidth="1"/>
    <col min="2" max="2" width="8" style="65" customWidth="1"/>
    <col min="3" max="3" width="7.7265625" style="65" customWidth="1"/>
    <col min="4" max="4" width="15.453125" style="65" customWidth="1"/>
    <col min="5" max="5" width="7.7265625" style="65" customWidth="1"/>
    <col min="6" max="6" width="8.1796875" style="65" customWidth="1"/>
    <col min="7" max="7" width="15.7265625" style="65" customWidth="1"/>
    <col min="8" max="8" width="8.1796875" style="65" customWidth="1"/>
    <col min="9" max="9" width="9.1796875" style="65"/>
    <col min="10" max="10" width="18.54296875" style="65" customWidth="1"/>
    <col min="11" max="11" width="12.7265625" customWidth="1"/>
    <col min="12" max="16384" width="9.1796875" style="65"/>
  </cols>
  <sheetData>
    <row r="1" spans="1:11" ht="15.65" customHeight="1">
      <c r="H1" s="291"/>
      <c r="I1" s="291"/>
      <c r="K1" s="65"/>
    </row>
    <row r="2" spans="1:11" ht="15.65" customHeight="1">
      <c r="A2" s="240" t="s">
        <v>191</v>
      </c>
      <c r="B2" s="295"/>
      <c r="C2" s="295"/>
      <c r="D2" s="295"/>
      <c r="E2" s="295"/>
      <c r="F2" s="295"/>
      <c r="G2" s="240" t="s">
        <v>192</v>
      </c>
      <c r="H2" s="241"/>
      <c r="I2" s="296" t="str">
        <f>IFERROR(VLOOKUP(B2,ToxFac[],2,0),"")</f>
        <v/>
      </c>
      <c r="J2" s="296"/>
      <c r="K2" s="65"/>
    </row>
    <row r="3" spans="1:11" ht="15.65" customHeight="1">
      <c r="A3" s="67"/>
      <c r="B3" s="68"/>
      <c r="C3" s="68"/>
      <c r="D3" s="68"/>
      <c r="E3" s="69"/>
      <c r="F3" s="70"/>
      <c r="G3" s="67"/>
      <c r="H3" s="241" t="s">
        <v>178</v>
      </c>
      <c r="I3" s="237"/>
      <c r="J3" s="70"/>
      <c r="K3" s="65"/>
    </row>
    <row r="4" spans="1:11" ht="15.65" customHeight="1">
      <c r="A4" s="68"/>
      <c r="B4" s="298"/>
      <c r="C4" s="298"/>
      <c r="D4" s="298"/>
      <c r="E4" s="68"/>
      <c r="F4" s="68"/>
      <c r="G4" s="338"/>
      <c r="H4" s="338"/>
      <c r="I4" s="338"/>
      <c r="J4" s="338"/>
      <c r="K4" s="65"/>
    </row>
    <row r="5" spans="1:11" ht="15.65" customHeight="1">
      <c r="A5" s="240" t="s">
        <v>193</v>
      </c>
      <c r="B5" s="295"/>
      <c r="C5" s="295"/>
      <c r="D5" s="295"/>
      <c r="E5" s="292" t="s">
        <v>194</v>
      </c>
      <c r="F5" s="292"/>
      <c r="G5" s="297"/>
      <c r="H5" s="297"/>
      <c r="I5" s="297"/>
      <c r="J5" s="297"/>
      <c r="K5" s="65"/>
    </row>
    <row r="6" spans="1:11" ht="15.65" customHeight="1">
      <c r="A6" s="73" t="s">
        <v>195</v>
      </c>
      <c r="B6" s="68"/>
      <c r="C6" s="68"/>
      <c r="E6" s="67"/>
      <c r="F6" s="74"/>
      <c r="H6" s="75"/>
      <c r="I6" s="75"/>
      <c r="J6" s="75"/>
      <c r="K6" s="65"/>
    </row>
    <row r="7" spans="1:11" ht="15.65" customHeight="1">
      <c r="A7" s="67"/>
      <c r="B7" s="68"/>
      <c r="C7" s="68"/>
      <c r="D7" s="68"/>
      <c r="E7" s="68"/>
      <c r="F7" s="68"/>
      <c r="G7" s="72"/>
      <c r="H7" s="67"/>
      <c r="I7" s="71"/>
      <c r="J7" s="67"/>
      <c r="K7" s="65"/>
    </row>
    <row r="8" spans="1:11" ht="15.65" customHeight="1">
      <c r="A8" s="240" t="s">
        <v>196</v>
      </c>
      <c r="B8" s="297"/>
      <c r="C8" s="297"/>
      <c r="D8" s="297"/>
      <c r="E8" s="293" t="s">
        <v>197</v>
      </c>
      <c r="F8" s="293"/>
      <c r="G8" s="165"/>
      <c r="H8" s="294" t="s">
        <v>614</v>
      </c>
      <c r="I8" s="294"/>
      <c r="J8" s="165"/>
      <c r="K8" s="65"/>
    </row>
    <row r="9" spans="1:11" ht="15.65" customHeight="1">
      <c r="A9" s="67"/>
      <c r="B9" s="67"/>
      <c r="C9" s="67"/>
      <c r="D9" s="67"/>
      <c r="E9" s="72"/>
      <c r="G9" s="257" t="s">
        <v>631</v>
      </c>
      <c r="H9" s="72"/>
      <c r="J9" s="72" t="s">
        <v>632</v>
      </c>
      <c r="K9" s="65"/>
    </row>
    <row r="10" spans="1:11" ht="15.65" customHeight="1">
      <c r="A10" s="240" t="s">
        <v>198</v>
      </c>
      <c r="B10" s="297"/>
      <c r="C10" s="297"/>
      <c r="D10" s="240" t="s">
        <v>199</v>
      </c>
      <c r="E10" s="297"/>
      <c r="F10" s="297"/>
      <c r="G10" s="72"/>
      <c r="H10" s="72"/>
      <c r="I10" s="72"/>
      <c r="J10" s="72"/>
      <c r="K10" s="65"/>
    </row>
    <row r="11" spans="1:11" ht="15.65" customHeight="1">
      <c r="A11" s="72"/>
      <c r="B11" s="72"/>
      <c r="C11" s="72"/>
      <c r="G11" s="72"/>
      <c r="K11" s="65"/>
    </row>
    <row r="12" spans="1:11" ht="15.65" customHeight="1">
      <c r="A12" s="242" t="s">
        <v>200</v>
      </c>
      <c r="B12" s="336" t="s">
        <v>201</v>
      </c>
      <c r="C12" s="336"/>
      <c r="D12" s="336"/>
      <c r="E12" s="71"/>
      <c r="F12" s="67" t="s">
        <v>202</v>
      </c>
      <c r="G12" s="71"/>
      <c r="H12" s="241"/>
      <c r="I12" s="244"/>
      <c r="J12" s="245" t="s">
        <v>203</v>
      </c>
    </row>
    <row r="13" spans="1:11" ht="15.65" customHeight="1">
      <c r="A13" s="79"/>
      <c r="B13" s="92" t="s">
        <v>245</v>
      </c>
      <c r="C13" s="79"/>
      <c r="D13" s="80" t="s">
        <v>246</v>
      </c>
      <c r="E13" s="88"/>
      <c r="F13" s="67"/>
      <c r="G13" s="67" t="s">
        <v>202</v>
      </c>
      <c r="H13" s="72"/>
      <c r="I13" s="81" t="s">
        <v>206</v>
      </c>
      <c r="J13" s="118"/>
    </row>
    <row r="14" spans="1:11" ht="15.65" customHeight="1">
      <c r="A14" s="82" t="s">
        <v>207</v>
      </c>
      <c r="B14" s="306"/>
      <c r="C14" s="307"/>
      <c r="D14" s="243"/>
      <c r="E14" s="88" t="s">
        <v>451</v>
      </c>
      <c r="F14" s="88"/>
      <c r="G14" s="72"/>
      <c r="H14" s="72"/>
      <c r="I14" s="81" t="s">
        <v>208</v>
      </c>
      <c r="J14" s="118"/>
    </row>
    <row r="15" spans="1:11" ht="15.65" customHeight="1">
      <c r="A15" s="82" t="s">
        <v>209</v>
      </c>
      <c r="B15" s="340"/>
      <c r="C15" s="341"/>
      <c r="D15" s="234"/>
      <c r="E15" s="88" t="s">
        <v>451</v>
      </c>
      <c r="F15" s="88"/>
      <c r="G15" s="72"/>
    </row>
    <row r="16" spans="1:11" ht="15.65" customHeight="1">
      <c r="A16" s="81"/>
      <c r="B16" s="81"/>
      <c r="C16" s="71"/>
      <c r="D16" s="71"/>
      <c r="E16" s="71"/>
      <c r="F16" s="72"/>
      <c r="G16" s="81"/>
      <c r="H16" s="81"/>
      <c r="I16" s="72"/>
      <c r="J16" s="71"/>
    </row>
    <row r="17" spans="1:10" ht="15.65" customHeight="1">
      <c r="A17" s="242" t="s">
        <v>210</v>
      </c>
      <c r="B17" s="336" t="s">
        <v>245</v>
      </c>
      <c r="C17" s="336"/>
      <c r="D17" s="336"/>
      <c r="E17" s="299" t="s">
        <v>246</v>
      </c>
      <c r="F17" s="299"/>
      <c r="G17" s="299"/>
      <c r="H17" s="93"/>
    </row>
    <row r="18" spans="1:10" ht="15.65" customHeight="1">
      <c r="A18" s="79"/>
      <c r="B18" s="300" t="s">
        <v>212</v>
      </c>
      <c r="C18" s="301"/>
      <c r="D18" s="302"/>
      <c r="E18" s="303" t="s">
        <v>247</v>
      </c>
      <c r="F18" s="304"/>
      <c r="G18" s="305"/>
      <c r="H18" s="94"/>
      <c r="I18" s="95"/>
    </row>
    <row r="19" spans="1:10" ht="15.65" customHeight="1">
      <c r="A19" s="79" t="s">
        <v>216</v>
      </c>
      <c r="B19" s="342" t="s">
        <v>248</v>
      </c>
      <c r="C19" s="342"/>
      <c r="D19" s="342"/>
      <c r="E19" s="342" t="s">
        <v>293</v>
      </c>
      <c r="F19" s="342"/>
      <c r="G19" s="342"/>
      <c r="H19" s="96"/>
      <c r="I19" s="246" t="s">
        <v>249</v>
      </c>
      <c r="J19" s="246"/>
    </row>
    <row r="20" spans="1:10" ht="15.65" customHeight="1">
      <c r="A20" s="79" t="s">
        <v>222</v>
      </c>
      <c r="B20" s="339"/>
      <c r="C20" s="339"/>
      <c r="D20" s="339"/>
      <c r="E20" s="339"/>
      <c r="F20" s="339"/>
      <c r="G20" s="339"/>
      <c r="H20" s="97"/>
      <c r="I20" s="81" t="s">
        <v>250</v>
      </c>
      <c r="J20" s="119"/>
    </row>
    <row r="21" spans="1:10" ht="15.65" customHeight="1">
      <c r="A21" s="79" t="s">
        <v>251</v>
      </c>
      <c r="B21" s="339"/>
      <c r="C21" s="339"/>
      <c r="D21" s="339"/>
      <c r="E21" s="339"/>
      <c r="F21" s="339"/>
      <c r="G21" s="339"/>
      <c r="H21" s="97"/>
      <c r="I21" s="81" t="s">
        <v>252</v>
      </c>
      <c r="J21" s="119"/>
    </row>
    <row r="22" spans="1:10" ht="15.65" customHeight="1">
      <c r="A22" s="124" t="s">
        <v>223</v>
      </c>
      <c r="B22" s="339"/>
      <c r="C22" s="339"/>
      <c r="D22" s="339"/>
      <c r="E22" s="339"/>
      <c r="F22" s="339"/>
      <c r="G22" s="339"/>
      <c r="H22" s="97"/>
      <c r="I22" s="81" t="s">
        <v>253</v>
      </c>
      <c r="J22" s="119"/>
    </row>
    <row r="23" spans="1:10" ht="15.65" customHeight="1">
      <c r="A23" s="124" t="s">
        <v>224</v>
      </c>
      <c r="B23" s="339"/>
      <c r="C23" s="339"/>
      <c r="D23" s="339"/>
      <c r="E23" s="339"/>
      <c r="F23" s="339"/>
      <c r="G23" s="339"/>
      <c r="H23" s="97"/>
      <c r="I23" s="98"/>
      <c r="J23" s="98"/>
    </row>
    <row r="24" spans="1:10" ht="15.65" customHeight="1">
      <c r="A24" s="124" t="s">
        <v>225</v>
      </c>
      <c r="B24" s="339"/>
      <c r="C24" s="339"/>
      <c r="D24" s="339"/>
      <c r="E24" s="339"/>
      <c r="F24" s="339"/>
      <c r="G24" s="339"/>
      <c r="H24" s="97"/>
      <c r="I24" s="98"/>
      <c r="J24" s="98"/>
    </row>
    <row r="25" spans="1:10" ht="15.65" customHeight="1">
      <c r="A25" s="124" t="s">
        <v>226</v>
      </c>
      <c r="B25" s="339"/>
      <c r="C25" s="339"/>
      <c r="D25" s="339"/>
      <c r="E25" s="339"/>
      <c r="F25" s="339"/>
      <c r="G25" s="339"/>
      <c r="H25" s="97"/>
      <c r="I25" s="98"/>
      <c r="J25" s="98"/>
    </row>
    <row r="26" spans="1:10" ht="15.65" customHeight="1">
      <c r="A26" s="124" t="s">
        <v>227</v>
      </c>
      <c r="B26" s="339"/>
      <c r="C26" s="339"/>
      <c r="D26" s="339"/>
      <c r="E26" s="339"/>
      <c r="F26" s="339"/>
      <c r="G26" s="339"/>
      <c r="H26" s="97"/>
      <c r="I26" s="98"/>
      <c r="J26" s="98"/>
    </row>
    <row r="27" spans="1:10" ht="15.65" customHeight="1">
      <c r="A27" s="124" t="s">
        <v>228</v>
      </c>
      <c r="B27" s="287"/>
      <c r="C27" s="350"/>
      <c r="D27" s="288"/>
      <c r="E27" s="287"/>
      <c r="F27" s="350"/>
      <c r="G27" s="288"/>
      <c r="H27" s="97"/>
      <c r="I27" s="98"/>
      <c r="J27" s="98"/>
    </row>
    <row r="28" spans="1:10" ht="15.65" customHeight="1">
      <c r="A28" s="124" t="s">
        <v>629</v>
      </c>
      <c r="B28" s="287"/>
      <c r="C28" s="350"/>
      <c r="D28" s="288"/>
      <c r="E28" s="287"/>
      <c r="F28" s="350"/>
      <c r="G28" s="288"/>
      <c r="H28" s="97"/>
      <c r="I28" s="98"/>
      <c r="J28" s="98"/>
    </row>
    <row r="29" spans="1:10" ht="15.65" customHeight="1">
      <c r="A29" s="124" t="s">
        <v>630</v>
      </c>
      <c r="B29" s="287"/>
      <c r="C29" s="350"/>
      <c r="D29" s="288"/>
      <c r="E29" s="287"/>
      <c r="F29" s="350"/>
      <c r="G29" s="288"/>
      <c r="H29" s="97"/>
      <c r="I29" s="98"/>
      <c r="J29" s="98"/>
    </row>
    <row r="30" spans="1:10" ht="15.65" customHeight="1">
      <c r="A30" s="87" t="s">
        <v>229</v>
      </c>
      <c r="B30" s="351"/>
      <c r="C30" s="351"/>
      <c r="D30" s="351"/>
      <c r="E30" s="351"/>
      <c r="F30" s="351"/>
      <c r="G30" s="351"/>
      <c r="H30" s="99"/>
      <c r="I30" s="68"/>
      <c r="J30" s="68"/>
    </row>
    <row r="31" spans="1:10" ht="15.65" customHeight="1">
      <c r="A31" s="79" t="s">
        <v>230</v>
      </c>
      <c r="B31" s="72"/>
      <c r="C31" s="72"/>
      <c r="D31" s="72"/>
      <c r="E31" s="72"/>
      <c r="F31" s="72"/>
      <c r="G31" s="72"/>
      <c r="H31" s="72"/>
      <c r="I31" s="72"/>
      <c r="J31" s="72"/>
    </row>
    <row r="32" spans="1:10" ht="15.65" customHeight="1">
      <c r="A32" s="72"/>
      <c r="B32" s="72"/>
      <c r="C32" s="72"/>
      <c r="D32" s="72"/>
      <c r="E32" s="72"/>
      <c r="F32" s="72"/>
      <c r="G32" s="72"/>
      <c r="H32" s="72"/>
      <c r="I32" s="72"/>
      <c r="J32" s="72"/>
    </row>
    <row r="33" spans="1:11" ht="15.65" customHeight="1">
      <c r="A33" s="242" t="s">
        <v>232</v>
      </c>
      <c r="B33" s="293" t="s">
        <v>245</v>
      </c>
      <c r="C33" s="293"/>
      <c r="D33" s="293"/>
      <c r="E33" s="293" t="s">
        <v>246</v>
      </c>
      <c r="F33" s="293"/>
      <c r="G33" s="293"/>
      <c r="H33" s="67"/>
      <c r="I33" s="81"/>
      <c r="J33" s="67"/>
    </row>
    <row r="34" spans="1:11" ht="15.65" customHeight="1">
      <c r="A34" s="68"/>
      <c r="B34" s="309" t="s">
        <v>233</v>
      </c>
      <c r="C34" s="309"/>
      <c r="D34" s="309"/>
      <c r="E34" s="309" t="s">
        <v>209</v>
      </c>
      <c r="F34" s="309"/>
      <c r="G34" s="309"/>
      <c r="H34" s="89"/>
      <c r="I34" s="67"/>
      <c r="J34" s="88"/>
    </row>
    <row r="35" spans="1:11" ht="15.65" customHeight="1">
      <c r="A35" s="72" t="s">
        <v>234</v>
      </c>
      <c r="B35" s="312"/>
      <c r="C35" s="343"/>
      <c r="D35" s="313"/>
      <c r="E35" s="312"/>
      <c r="F35" s="343"/>
      <c r="G35" s="313"/>
      <c r="H35" s="88"/>
      <c r="I35" s="88"/>
      <c r="J35" s="88"/>
    </row>
    <row r="36" spans="1:11" ht="15.65" customHeight="1">
      <c r="A36" s="68" t="s">
        <v>235</v>
      </c>
      <c r="B36" s="312"/>
      <c r="C36" s="343"/>
      <c r="D36" s="313"/>
      <c r="E36" s="312"/>
      <c r="F36" s="343"/>
      <c r="G36" s="313"/>
      <c r="H36" s="88"/>
      <c r="I36" s="88"/>
      <c r="J36" s="88"/>
    </row>
    <row r="37" spans="1:11" ht="15.65" customHeight="1">
      <c r="A37" s="68" t="s">
        <v>236</v>
      </c>
      <c r="B37" s="312"/>
      <c r="C37" s="343"/>
      <c r="D37" s="313"/>
      <c r="E37" s="312"/>
      <c r="F37" s="343"/>
      <c r="G37" s="313"/>
      <c r="H37" s="88"/>
      <c r="I37" s="88"/>
      <c r="J37" s="88"/>
    </row>
    <row r="38" spans="1:11" ht="15.65" customHeight="1">
      <c r="A38" s="258" t="s">
        <v>237</v>
      </c>
      <c r="B38" s="68"/>
      <c r="C38" s="72"/>
      <c r="D38" s="72"/>
      <c r="E38" s="72"/>
      <c r="F38" s="72"/>
      <c r="G38" s="72"/>
      <c r="H38" s="72"/>
      <c r="I38" s="72"/>
      <c r="J38" s="72"/>
    </row>
    <row r="39" spans="1:11" ht="19" customHeight="1">
      <c r="A39" s="325"/>
      <c r="B39" s="326"/>
      <c r="C39" s="326"/>
      <c r="D39" s="326"/>
      <c r="E39" s="326"/>
      <c r="F39" s="326"/>
      <c r="G39" s="326"/>
      <c r="H39" s="326"/>
      <c r="I39" s="326"/>
      <c r="J39" s="327"/>
    </row>
    <row r="40" spans="1:11" ht="19" customHeight="1">
      <c r="A40" s="328"/>
      <c r="B40" s="329"/>
      <c r="C40" s="329"/>
      <c r="D40" s="329"/>
      <c r="E40" s="329"/>
      <c r="F40" s="329"/>
      <c r="G40" s="329"/>
      <c r="H40" s="329"/>
      <c r="I40" s="329"/>
      <c r="J40" s="330"/>
    </row>
    <row r="41" spans="1:11" ht="19" customHeight="1">
      <c r="A41" s="328"/>
      <c r="B41" s="329"/>
      <c r="C41" s="329"/>
      <c r="D41" s="329"/>
      <c r="E41" s="329"/>
      <c r="F41" s="329"/>
      <c r="G41" s="329"/>
      <c r="H41" s="329"/>
      <c r="I41" s="329"/>
      <c r="J41" s="330"/>
    </row>
    <row r="42" spans="1:11" ht="19" customHeight="1">
      <c r="A42" s="328"/>
      <c r="B42" s="329"/>
      <c r="C42" s="329"/>
      <c r="D42" s="329"/>
      <c r="E42" s="329"/>
      <c r="F42" s="329"/>
      <c r="G42" s="329"/>
      <c r="H42" s="329"/>
      <c r="I42" s="329"/>
      <c r="J42" s="330"/>
    </row>
    <row r="43" spans="1:11" ht="19" customHeight="1">
      <c r="A43" s="331"/>
      <c r="B43" s="332"/>
      <c r="C43" s="332"/>
      <c r="D43" s="332"/>
      <c r="E43" s="332"/>
      <c r="F43" s="332"/>
      <c r="G43" s="332"/>
      <c r="H43" s="332"/>
      <c r="I43" s="332"/>
      <c r="J43" s="333"/>
    </row>
    <row r="44" spans="1:11" ht="15.65" customHeight="1">
      <c r="A44" s="72"/>
      <c r="B44" s="72"/>
      <c r="C44" s="72"/>
      <c r="D44" s="72"/>
      <c r="E44" s="72"/>
      <c r="F44" s="72"/>
      <c r="G44" s="72"/>
      <c r="H44" s="72"/>
      <c r="I44" s="72"/>
      <c r="J44" s="72"/>
    </row>
    <row r="45" spans="1:11" s="90" customFormat="1" ht="15.65" customHeight="1">
      <c r="A45" s="77" t="s">
        <v>238</v>
      </c>
      <c r="B45" s="67"/>
      <c r="C45" s="67"/>
      <c r="D45" s="67"/>
      <c r="E45" s="67"/>
      <c r="F45" s="67"/>
      <c r="G45" s="67"/>
      <c r="H45" s="318"/>
      <c r="I45" s="318"/>
      <c r="J45" s="318"/>
    </row>
    <row r="46" spans="1:11" ht="27" customHeight="1">
      <c r="A46" s="240" t="s">
        <v>239</v>
      </c>
      <c r="B46" s="295"/>
      <c r="C46" s="295"/>
      <c r="D46" s="295"/>
      <c r="E46" s="317" t="s">
        <v>240</v>
      </c>
      <c r="F46" s="317"/>
      <c r="G46" s="317"/>
      <c r="H46" s="319"/>
      <c r="I46" s="319"/>
      <c r="J46" s="319"/>
      <c r="K46" s="65"/>
    </row>
    <row r="47" spans="1:11" s="91" customFormat="1" ht="15.65" customHeight="1">
      <c r="A47" s="67"/>
      <c r="B47" s="346"/>
      <c r="C47" s="347"/>
      <c r="D47" s="347"/>
      <c r="E47" s="89"/>
      <c r="F47" s="89"/>
      <c r="G47" s="67"/>
      <c r="H47" s="320"/>
      <c r="I47" s="320"/>
      <c r="J47" s="320"/>
    </row>
    <row r="48" spans="1:11" ht="15.65" customHeight="1">
      <c r="A48" s="241" t="s">
        <v>241</v>
      </c>
      <c r="B48" s="348"/>
      <c r="C48" s="348"/>
      <c r="D48" s="348"/>
      <c r="E48" s="240" t="s">
        <v>242</v>
      </c>
      <c r="F48" s="239"/>
      <c r="G48" s="240"/>
      <c r="H48" s="318"/>
      <c r="I48" s="318"/>
      <c r="J48" s="318"/>
      <c r="K48" s="65"/>
    </row>
    <row r="49" spans="1:10" s="91" customFormat="1" ht="15.65" customHeight="1">
      <c r="A49" s="67"/>
      <c r="B49" s="349"/>
      <c r="C49" s="349"/>
      <c r="D49" s="349"/>
      <c r="E49" s="69"/>
      <c r="F49" s="69"/>
      <c r="G49" s="67"/>
      <c r="H49" s="318"/>
      <c r="I49" s="318"/>
      <c r="J49" s="318"/>
    </row>
    <row r="50" spans="1:10" s="91" customFormat="1" ht="15.65" customHeight="1">
      <c r="A50" s="240" t="s">
        <v>243</v>
      </c>
      <c r="B50" s="344"/>
      <c r="C50" s="344"/>
      <c r="D50" s="344"/>
      <c r="E50" s="317" t="s">
        <v>244</v>
      </c>
      <c r="F50" s="317"/>
      <c r="G50" s="317"/>
      <c r="H50" s="320"/>
      <c r="I50" s="320"/>
      <c r="J50" s="320"/>
    </row>
    <row r="51" spans="1:10" ht="15.5">
      <c r="A51" s="72"/>
      <c r="B51" s="345"/>
      <c r="C51" s="345"/>
      <c r="D51" s="345"/>
      <c r="E51" s="72"/>
      <c r="F51" s="72"/>
      <c r="G51" s="72"/>
      <c r="H51" s="319"/>
      <c r="I51" s="319"/>
      <c r="J51" s="319"/>
    </row>
    <row r="53" spans="1:10" ht="15">
      <c r="A53" s="308" t="s">
        <v>663</v>
      </c>
      <c r="B53" s="308"/>
      <c r="C53" s="308"/>
      <c r="D53" s="308"/>
      <c r="E53" s="308"/>
      <c r="F53" s="308"/>
      <c r="G53" s="308"/>
      <c r="H53" s="308"/>
      <c r="I53" s="308"/>
      <c r="J53" s="308"/>
    </row>
  </sheetData>
  <sheetProtection algorithmName="SHA-512" hashValue="kyONbd6mJMLXVqqowVm+YwmlG5RvrDNPi87Jqcafnk3ToekoPIHBheLOnwVTeBoa85rGFmqoY+IjYqw95LCZtw==" saltValue="e3v/5th/POLB2jIG00vbCg==" spinCount="100000" sheet="1" selectLockedCells="1"/>
  <mergeCells count="62">
    <mergeCell ref="B27:D27"/>
    <mergeCell ref="B28:D28"/>
    <mergeCell ref="E27:G27"/>
    <mergeCell ref="E28:G28"/>
    <mergeCell ref="B29:D29"/>
    <mergeCell ref="B10:C10"/>
    <mergeCell ref="E10:F10"/>
    <mergeCell ref="B46:D46"/>
    <mergeCell ref="B35:D35"/>
    <mergeCell ref="E35:G35"/>
    <mergeCell ref="B36:D36"/>
    <mergeCell ref="E36:G36"/>
    <mergeCell ref="B33:D33"/>
    <mergeCell ref="E33:G33"/>
    <mergeCell ref="B34:D34"/>
    <mergeCell ref="E34:G34"/>
    <mergeCell ref="B30:D30"/>
    <mergeCell ref="E30:G30"/>
    <mergeCell ref="B26:D26"/>
    <mergeCell ref="E26:G26"/>
    <mergeCell ref="B19:D19"/>
    <mergeCell ref="B20:D20"/>
    <mergeCell ref="E20:G20"/>
    <mergeCell ref="B21:D21"/>
    <mergeCell ref="E21:G21"/>
    <mergeCell ref="A53:J53"/>
    <mergeCell ref="B37:D37"/>
    <mergeCell ref="E37:G37"/>
    <mergeCell ref="E46:G46"/>
    <mergeCell ref="E50:G50"/>
    <mergeCell ref="B50:D51"/>
    <mergeCell ref="H45:J46"/>
    <mergeCell ref="B47:D49"/>
    <mergeCell ref="H47:J49"/>
    <mergeCell ref="H50:J51"/>
    <mergeCell ref="A39:J43"/>
    <mergeCell ref="E29:G29"/>
    <mergeCell ref="B25:D25"/>
    <mergeCell ref="E25:G25"/>
    <mergeCell ref="B12:D12"/>
    <mergeCell ref="B17:D17"/>
    <mergeCell ref="E17:G17"/>
    <mergeCell ref="B18:D18"/>
    <mergeCell ref="E18:G18"/>
    <mergeCell ref="B14:C14"/>
    <mergeCell ref="B15:C15"/>
    <mergeCell ref="B22:D22"/>
    <mergeCell ref="E22:G22"/>
    <mergeCell ref="B23:D23"/>
    <mergeCell ref="E23:G23"/>
    <mergeCell ref="B24:D24"/>
    <mergeCell ref="E24:G24"/>
    <mergeCell ref="E19:G19"/>
    <mergeCell ref="H1:I1"/>
    <mergeCell ref="E5:F5"/>
    <mergeCell ref="E8:F8"/>
    <mergeCell ref="H8:I8"/>
    <mergeCell ref="B2:F2"/>
    <mergeCell ref="I2:J2"/>
    <mergeCell ref="B8:D8"/>
    <mergeCell ref="B4:D5"/>
    <mergeCell ref="G4:J5"/>
  </mergeCells>
  <phoneticPr fontId="4" type="noConversion"/>
  <dataValidations xWindow="339" yWindow="406" count="2">
    <dataValidation type="date" operator="greaterThan" allowBlank="1" showInputMessage="1" showErrorMessage="1" errorTitle="Date Validation Error" error="Please use a valid date with dd/mm/yyyy format" sqref="G8" xr:uid="{00000000-0002-0000-0100-000000000000}">
      <formula1>1</formula1>
    </dataValidation>
    <dataValidation type="custom" allowBlank="1" showInputMessage="1" showErrorMessage="1" error="Do not use percent sign when entering data. Numbers need to be between 0 and 100; the symbol '&lt;' OR '&gt;' can be entered. Leave cell blank if &quot;not applicable&quot; (NA)." prompt="Do not use percent sign when reporting data" sqref="B14:C14 D15" xr:uid="{00000000-0002-0000-0100-000001000000}">
      <formula1 xml:space="preserve"> OR( AND(ISNUMBER(B14), B14&lt;=100, B14&gt;=0), AND(ISNUMBER(SEARCH(LEFT(B14,1), "&lt;&gt;")), ISNUMBER(MID(B14,2,LEN(B14))+0), LEN(B14&lt;=4)))</formula1>
    </dataValidation>
  </dataValidations>
  <pageMargins left="0.75" right="0.75" top="1.19" bottom="1" header="0.54" footer="0.5"/>
  <pageSetup scale="74" orientation="portrait" r:id="rId1"/>
  <headerFooter alignWithMargins="0">
    <oddHeader>&amp;C&amp;"MS Sans Serif,Bold"&amp;14MAINE DEPARTMENT OF ENVIRONMENTAL PROTECTION
WHOLE EFFLUENT TOXICITY REPORT
MARINE WATERS</oddHeader>
    <oddFooter>&amp;LDEPLW 0742-B2007, &amp;F&amp;RPrinted &amp;D</oddFooter>
  </headerFooter>
  <extLst>
    <ext xmlns:x14="http://schemas.microsoft.com/office/spreadsheetml/2009/9/main" uri="{CCE6A557-97BC-4b89-ADB6-D9C93CAAB3DF}">
      <x14:dataValidations xmlns:xm="http://schemas.microsoft.com/office/excel/2006/main" xWindow="339" yWindow="406" count="1">
        <x14:dataValidation type="list" allowBlank="1" showInputMessage="1" showErrorMessage="1" promptTitle="Select Your Facility" prompt="Please select your facility name.  Contract laboratories, please make sure the proper facility on your contract  is chosen.  _x000a_The MEPDES number (NPID) will automatically fill the &quot; MEPDES  Permit#&quot; blank cell. _x000a_Note: Uppermost cell in list is blank." xr:uid="{00000000-0002-0000-0100-000003000000}">
          <x14:formula1>
            <xm:f>'Program Facilities'!$A$3:$A$166</xm:f>
          </x14:formula1>
          <xm:sqref>B2:F2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BE366"/>
  <sheetViews>
    <sheetView tabSelected="1" zoomScaleNormal="100" workbookViewId="0">
      <selection activeCell="L1" sqref="L1:M1"/>
    </sheetView>
  </sheetViews>
  <sheetFormatPr defaultColWidth="9.1796875" defaultRowHeight="13"/>
  <cols>
    <col min="1" max="1" width="4.81640625" style="138" customWidth="1"/>
    <col min="2" max="2" width="34.81640625" style="138" customWidth="1"/>
    <col min="3" max="3" width="9" style="138" hidden="1" customWidth="1"/>
    <col min="4" max="4" width="8.1796875" style="138" hidden="1" customWidth="1"/>
    <col min="5" max="5" width="7.54296875" style="138" hidden="1" customWidth="1"/>
    <col min="6" max="6" width="7" style="138" hidden="1" customWidth="1"/>
    <col min="7" max="8" width="9" style="138" hidden="1" customWidth="1"/>
    <col min="9" max="11" width="9.1796875" style="138" hidden="1" customWidth="1"/>
    <col min="12" max="12" width="15.26953125" style="156" customWidth="1"/>
    <col min="13" max="13" width="9.54296875" style="138" customWidth="1"/>
    <col min="14" max="14" width="12" style="138" bestFit="1" customWidth="1"/>
    <col min="15" max="15" width="11" style="138" customWidth="1"/>
    <col min="16" max="16" width="12.453125" style="138" customWidth="1"/>
    <col min="17" max="17" width="20.1796875" style="138" customWidth="1"/>
    <col min="18" max="18" width="9.7265625" style="151" hidden="1" customWidth="1"/>
    <col min="19" max="19" width="11.81640625" style="138" customWidth="1"/>
    <col min="20" max="20" width="10.26953125" style="138" customWidth="1"/>
    <col min="21" max="22" width="9.1796875" style="138" customWidth="1"/>
    <col min="23" max="24" width="12" style="138" hidden="1" customWidth="1"/>
    <col min="25" max="25" width="9.1796875" style="138" hidden="1" customWidth="1"/>
    <col min="26" max="28" width="9.1796875" style="138" customWidth="1"/>
    <col min="29" max="29" width="10" style="138" customWidth="1"/>
    <col min="30" max="4113" width="9.1796875" style="138" customWidth="1"/>
    <col min="4114" max="16384" width="9.1796875" style="138"/>
  </cols>
  <sheetData>
    <row r="1" spans="1:28" ht="27" customHeight="1">
      <c r="B1" s="139" t="s">
        <v>176</v>
      </c>
      <c r="L1" s="366"/>
      <c r="M1" s="367"/>
      <c r="N1" s="139" t="s">
        <v>163</v>
      </c>
      <c r="O1" s="211" t="str">
        <f>IFERROR(VLOOKUP(L1,ToxFac[],2,0),"")</f>
        <v/>
      </c>
      <c r="Q1" s="148" t="s">
        <v>177</v>
      </c>
      <c r="R1" s="186"/>
      <c r="S1" s="365"/>
      <c r="T1" s="365"/>
      <c r="U1" s="365"/>
      <c r="V1" s="365"/>
      <c r="W1" s="262"/>
      <c r="X1" s="262"/>
      <c r="Y1" s="262"/>
      <c r="Z1" s="262"/>
      <c r="AA1" s="262"/>
    </row>
    <row r="2" spans="1:28" ht="16.5" customHeight="1">
      <c r="B2" s="281" t="str">
        <f>IFERROR(VLOOKUP(L1,ToxFac[],4,0),"")</f>
        <v/>
      </c>
      <c r="L2" s="381" t="str">
        <f>IFERROR(VLOOKUP(L1,ToxFac[],3,0),"")</f>
        <v/>
      </c>
      <c r="M2" s="381"/>
      <c r="N2" s="139" t="s">
        <v>178</v>
      </c>
      <c r="O2" s="236"/>
      <c r="Q2" s="149"/>
      <c r="R2" s="186"/>
      <c r="S2" s="178"/>
      <c r="T2" s="1"/>
      <c r="U2" s="1"/>
      <c r="V2" s="179" t="s">
        <v>144</v>
      </c>
      <c r="W2" s="179"/>
      <c r="X2" s="179"/>
      <c r="Y2" s="179"/>
      <c r="Z2" s="179"/>
      <c r="AA2" s="179"/>
    </row>
    <row r="3" spans="1:28" ht="13.5" thickBot="1">
      <c r="B3" s="140"/>
      <c r="L3" s="170"/>
      <c r="M3" s="170"/>
      <c r="Q3" s="150"/>
      <c r="R3" s="186"/>
      <c r="T3" s="175"/>
    </row>
    <row r="4" spans="1:28" ht="15" thickBot="1">
      <c r="B4" s="141" t="s">
        <v>156</v>
      </c>
      <c r="L4" s="59"/>
      <c r="M4" s="171"/>
      <c r="N4" s="375" t="s">
        <v>162</v>
      </c>
      <c r="O4" s="376"/>
      <c r="P4" s="3"/>
      <c r="Q4" s="377" t="s">
        <v>161</v>
      </c>
      <c r="R4" s="375"/>
      <c r="S4" s="376"/>
      <c r="T4" s="4"/>
      <c r="AB4" s="175"/>
    </row>
    <row r="5" spans="1:28" ht="13.5" thickBot="1">
      <c r="B5" s="168" t="s">
        <v>157</v>
      </c>
      <c r="C5" s="187"/>
      <c r="D5" s="187"/>
      <c r="E5" s="187"/>
      <c r="F5" s="187"/>
      <c r="G5" s="187"/>
      <c r="H5" s="187"/>
      <c r="I5" s="187"/>
      <c r="J5" s="187"/>
      <c r="K5" s="187"/>
      <c r="L5" s="60"/>
      <c r="M5" s="171"/>
    </row>
    <row r="6" spans="1:28" ht="13.5" thickBot="1">
      <c r="B6" s="168" t="s">
        <v>158</v>
      </c>
      <c r="C6" s="187"/>
      <c r="D6" s="187"/>
      <c r="E6" s="187"/>
      <c r="F6" s="187"/>
      <c r="G6" s="187"/>
      <c r="H6" s="187"/>
      <c r="I6" s="187"/>
      <c r="J6" s="187"/>
      <c r="K6" s="187"/>
      <c r="L6" s="60"/>
      <c r="M6" s="171"/>
      <c r="N6" s="146"/>
      <c r="O6" s="147" t="s">
        <v>150</v>
      </c>
      <c r="P6" s="123"/>
      <c r="Q6" s="152"/>
      <c r="S6" s="168" t="s">
        <v>149</v>
      </c>
      <c r="T6" s="123"/>
      <c r="V6" s="1"/>
      <c r="W6" s="1"/>
      <c r="X6" s="1"/>
      <c r="Y6" s="1"/>
      <c r="Z6" s="1"/>
      <c r="AA6" s="1"/>
    </row>
    <row r="7" spans="1:28" ht="13.9" customHeight="1">
      <c r="B7" s="168" t="s">
        <v>159</v>
      </c>
      <c r="C7" s="187"/>
      <c r="D7" s="187"/>
      <c r="E7" s="187"/>
      <c r="F7" s="187"/>
      <c r="G7" s="187"/>
      <c r="H7" s="187"/>
      <c r="I7" s="187"/>
      <c r="J7" s="187"/>
      <c r="K7" s="187"/>
      <c r="L7" s="60"/>
      <c r="M7" s="171"/>
      <c r="P7" s="213" t="s">
        <v>613</v>
      </c>
      <c r="T7" s="213" t="s">
        <v>613</v>
      </c>
      <c r="V7" s="1"/>
      <c r="W7" s="1"/>
      <c r="X7" s="1"/>
      <c r="Y7" s="1"/>
      <c r="Z7" s="1"/>
      <c r="AA7" s="1"/>
    </row>
    <row r="8" spans="1:28" ht="13.5" thickBot="1">
      <c r="B8" s="168" t="s">
        <v>160</v>
      </c>
      <c r="C8" s="187"/>
      <c r="D8" s="187"/>
      <c r="E8" s="187"/>
      <c r="F8" s="187"/>
      <c r="G8" s="187"/>
      <c r="H8" s="187"/>
      <c r="I8" s="187"/>
      <c r="J8" s="187"/>
      <c r="K8" s="187"/>
      <c r="L8" s="134"/>
      <c r="M8" s="171"/>
      <c r="O8" s="140" t="s">
        <v>151</v>
      </c>
      <c r="P8" s="364"/>
      <c r="Q8" s="364"/>
      <c r="R8" s="364"/>
      <c r="S8" s="364"/>
      <c r="T8" s="140" t="s">
        <v>154</v>
      </c>
      <c r="U8" s="364"/>
      <c r="V8" s="364"/>
      <c r="W8" s="263"/>
      <c r="X8" s="263"/>
      <c r="Y8" s="263"/>
      <c r="Z8" s="263"/>
      <c r="AA8" s="263"/>
    </row>
    <row r="9" spans="1:28" ht="13.5" thickTop="1">
      <c r="B9" s="168"/>
      <c r="L9" s="173"/>
      <c r="M9" s="172"/>
      <c r="O9" s="140" t="s">
        <v>152</v>
      </c>
      <c r="P9" s="378"/>
      <c r="Q9" s="378"/>
      <c r="R9" s="378"/>
      <c r="S9" s="378"/>
    </row>
    <row r="10" spans="1:28" ht="13.15" customHeight="1">
      <c r="B10" s="282" t="s">
        <v>662</v>
      </c>
      <c r="C10" s="283"/>
      <c r="D10" s="283"/>
      <c r="E10" s="283"/>
      <c r="F10" s="283"/>
      <c r="G10" s="283"/>
      <c r="H10" s="283"/>
      <c r="I10" s="283"/>
      <c r="J10" s="283"/>
      <c r="K10" s="283"/>
      <c r="L10" s="284"/>
      <c r="M10" s="172"/>
      <c r="N10" s="140"/>
      <c r="O10" s="140"/>
      <c r="P10" s="378"/>
      <c r="Q10" s="378"/>
      <c r="R10" s="378"/>
      <c r="S10" s="378"/>
      <c r="T10" s="140"/>
    </row>
    <row r="11" spans="1:28" ht="13.9" customHeight="1">
      <c r="B11" s="384" t="str">
        <f>IF(OR(L4="",P4="",T4="",L5="",L6="",L7="",L8="",P6="",O1="",O2="",L1="",),"ERROR WARNING !  Essential facility information is missing.  Please check required entries in bold above.","")</f>
        <v>ERROR WARNING !  Essential facility information is missing.  Please check required entries in bold above.</v>
      </c>
      <c r="L11" s="174"/>
      <c r="M11" s="172"/>
      <c r="O11" s="140" t="s">
        <v>153</v>
      </c>
      <c r="P11" s="378"/>
      <c r="Q11" s="378"/>
      <c r="R11" s="378"/>
      <c r="S11" s="378"/>
      <c r="T11" s="140" t="s">
        <v>155</v>
      </c>
      <c r="U11" s="364"/>
      <c r="V11" s="364"/>
      <c r="W11" s="263"/>
      <c r="X11" s="263"/>
      <c r="Y11" s="263"/>
      <c r="Z11" s="263"/>
      <c r="AA11" s="263"/>
    </row>
    <row r="12" spans="1:28" ht="13.5" thickBot="1">
      <c r="B12" s="384"/>
      <c r="L12" s="386" t="str">
        <f>IF(L8="M","MARINE AND ESTUARY VERSION", "FRESH WATER VERSION")</f>
        <v>FRESH WATER VERSION</v>
      </c>
      <c r="M12" s="386"/>
      <c r="N12" s="386"/>
      <c r="R12" s="138"/>
      <c r="S12" s="151"/>
    </row>
    <row r="13" spans="1:28" ht="45.65" customHeight="1" thickTop="1">
      <c r="B13" s="384"/>
      <c r="L13" s="385" t="s">
        <v>190</v>
      </c>
      <c r="M13" s="385"/>
      <c r="N13" s="385"/>
      <c r="O13" s="153"/>
      <c r="P13" s="31" t="s">
        <v>1</v>
      </c>
      <c r="Q13" s="16" t="s">
        <v>145</v>
      </c>
      <c r="R13" s="154"/>
      <c r="U13" s="153"/>
      <c r="V13" s="153"/>
      <c r="W13" s="153"/>
      <c r="X13" s="153"/>
      <c r="Y13" s="153"/>
      <c r="Z13" s="153"/>
      <c r="AA13" s="153"/>
    </row>
    <row r="14" spans="1:28" ht="17.5" customHeight="1">
      <c r="A14" s="57"/>
      <c r="B14" s="29" t="s">
        <v>173</v>
      </c>
      <c r="C14" s="188"/>
      <c r="D14" s="188"/>
      <c r="E14" s="188"/>
      <c r="F14" s="188"/>
      <c r="G14" s="188"/>
      <c r="H14" s="188"/>
      <c r="I14" s="188"/>
      <c r="J14" s="188"/>
      <c r="K14" s="188"/>
      <c r="L14" s="61"/>
      <c r="M14" s="64"/>
      <c r="N14" s="62"/>
      <c r="O14" s="63"/>
      <c r="P14" s="180"/>
      <c r="Q14" s="181"/>
      <c r="R14" s="189"/>
      <c r="S14" s="64"/>
      <c r="T14" s="64"/>
      <c r="U14" s="62"/>
      <c r="V14" s="63"/>
      <c r="W14" s="264"/>
      <c r="X14" s="264"/>
      <c r="Y14" s="264"/>
      <c r="Z14" s="264"/>
      <c r="AA14" s="264"/>
    </row>
    <row r="15" spans="1:28" ht="18.649999999999999" customHeight="1">
      <c r="A15" s="32"/>
      <c r="B15" s="34"/>
      <c r="C15" s="17"/>
      <c r="D15" s="17"/>
      <c r="E15" s="17"/>
      <c r="F15" s="17"/>
      <c r="G15" s="17"/>
      <c r="H15" s="17"/>
      <c r="I15" s="17"/>
      <c r="J15" s="17"/>
      <c r="K15" s="17"/>
      <c r="L15" s="379"/>
      <c r="M15" s="368" t="s">
        <v>172</v>
      </c>
      <c r="N15" s="369"/>
      <c r="O15" s="20"/>
      <c r="P15" s="190"/>
      <c r="Q15" s="371" t="s">
        <v>174</v>
      </c>
      <c r="R15" s="154"/>
      <c r="S15" s="370" t="s">
        <v>164</v>
      </c>
      <c r="T15" s="372" t="s">
        <v>647</v>
      </c>
      <c r="U15" s="373"/>
      <c r="V15" s="374"/>
      <c r="W15" s="265"/>
      <c r="X15" s="265"/>
      <c r="Y15" s="265"/>
      <c r="Z15" s="265"/>
      <c r="AA15" s="265"/>
    </row>
    <row r="16" spans="1:28" ht="13.9" customHeight="1">
      <c r="A16" s="142"/>
      <c r="B16" s="35"/>
      <c r="C16" s="22"/>
      <c r="D16" s="22"/>
      <c r="E16" s="22"/>
      <c r="F16" s="22"/>
      <c r="G16" s="22"/>
      <c r="H16" s="22"/>
      <c r="I16" s="22"/>
      <c r="J16" s="22"/>
      <c r="K16" s="22"/>
      <c r="L16" s="380"/>
      <c r="M16" s="36" t="s">
        <v>8</v>
      </c>
      <c r="N16" s="37" t="s">
        <v>9</v>
      </c>
      <c r="O16" s="1"/>
      <c r="P16" s="191"/>
      <c r="Q16" s="371"/>
      <c r="R16" s="192"/>
      <c r="S16" s="370"/>
      <c r="T16" s="22" t="s">
        <v>8</v>
      </c>
      <c r="U16" s="38" t="s">
        <v>9</v>
      </c>
      <c r="V16" s="17"/>
      <c r="W16" s="1"/>
      <c r="X16" s="1"/>
      <c r="Y16" s="1"/>
      <c r="Z16" s="1"/>
      <c r="AA16" s="1"/>
    </row>
    <row r="17" spans="1:27">
      <c r="A17" s="143"/>
      <c r="B17" s="30" t="str">
        <f>IF($L$8="M","Mysid Shrimp","Trout - Acute")</f>
        <v>Trout - Acute</v>
      </c>
      <c r="C17" s="17"/>
      <c r="D17" s="17"/>
      <c r="E17" s="17"/>
      <c r="F17" s="17"/>
      <c r="G17" s="17"/>
      <c r="H17" s="17"/>
      <c r="I17" s="17"/>
      <c r="J17" s="17"/>
      <c r="K17" s="17"/>
      <c r="L17" s="30"/>
      <c r="M17" s="15" t="str">
        <f>IF($L$5&gt;0,100*1/$L$5,"")</f>
        <v/>
      </c>
      <c r="N17" s="17"/>
      <c r="O17" s="17"/>
      <c r="P17" s="120"/>
      <c r="Q17" s="221"/>
      <c r="R17" s="193" t="str">
        <f>IF(Q17="","",IF(AND(Q17=T(Q17),NOT(Q17="NA")),VALUE(RIGHT(Q17,LEN(Q17)-1)),Q17))</f>
        <v/>
      </c>
      <c r="S17" s="2" t="str">
        <f>IF(R17="","",IF(AND(LEFT(Q17)="&lt;",R17&gt;M17),"High",""))</f>
        <v/>
      </c>
      <c r="T17" s="2" t="str">
        <f>IF(AND(R17&lt;M17,ISNUMBER(R17)),"YES",IF(AND(LEFT(Q17)="&lt;",R17=M17),"YES",""))</f>
        <v/>
      </c>
      <c r="U17" s="2" t="str">
        <f>IF(AND(R17&lt;N17,ISNUMBER(R17)),"YES",IF(AND(LEFT(Q17)="&lt;",R17=N17),"YES",""))</f>
        <v/>
      </c>
      <c r="V17" s="17"/>
      <c r="W17" s="1"/>
      <c r="X17" s="1"/>
      <c r="Y17" s="1"/>
      <c r="Z17" s="1"/>
      <c r="AA17" s="1"/>
    </row>
    <row r="18" spans="1:27">
      <c r="A18" s="143"/>
      <c r="B18" s="30" t="str">
        <f>IF($L$8="M","Sea Urchin","Trout - Chronic")</f>
        <v>Trout - Chronic</v>
      </c>
      <c r="C18" s="17"/>
      <c r="D18" s="17"/>
      <c r="E18" s="17"/>
      <c r="F18" s="17"/>
      <c r="G18" s="17"/>
      <c r="H18" s="17"/>
      <c r="I18" s="17"/>
      <c r="J18" s="17"/>
      <c r="K18" s="17"/>
      <c r="L18" s="30"/>
      <c r="M18" s="18"/>
      <c r="N18" s="23" t="str">
        <f>IF($L6&gt;0,100*1/$L$6,"")</f>
        <v/>
      </c>
      <c r="O18" s="17"/>
      <c r="P18" s="120"/>
      <c r="Q18" s="221"/>
      <c r="R18" s="193" t="str">
        <f>IF(Q18="","",IF(AND(Q18=T(Q18),NOT(Q18="NA")),VALUE(RIGHT(Q18,LEN(Q18)-1)),Q18))</f>
        <v/>
      </c>
      <c r="S18" s="2" t="str">
        <f>IF(R18="","",IF(AND(LEFT(Q18)="&lt;",R18&gt;M18),"High",""))</f>
        <v/>
      </c>
      <c r="T18" s="2" t="str">
        <f>IF(AND(R18&lt;M18,ISNUMBER(R18)),"YES","")</f>
        <v/>
      </c>
      <c r="U18" s="2" t="str">
        <f>IF(AND(R18&lt;N18,ISNUMBER(R18)),"YES",IF(AND(LEFT(Q18)="&lt;",R18=N18),"YES",""))</f>
        <v/>
      </c>
      <c r="V18" s="17"/>
      <c r="W18" s="1"/>
      <c r="X18" s="1"/>
      <c r="Y18" s="1"/>
      <c r="Z18" s="1"/>
      <c r="AA18" s="1"/>
    </row>
    <row r="19" spans="1:27">
      <c r="A19" s="143"/>
      <c r="B19" s="17" t="str">
        <f>IF($L$8="M","", "Water Flea - Acute")</f>
        <v>Water Flea - Acute</v>
      </c>
      <c r="C19" s="17"/>
      <c r="D19" s="17"/>
      <c r="E19" s="17"/>
      <c r="F19" s="17"/>
      <c r="G19" s="17"/>
      <c r="H19" s="17"/>
      <c r="I19" s="17"/>
      <c r="J19" s="17"/>
      <c r="K19" s="17"/>
      <c r="L19" s="30"/>
      <c r="M19" s="15" t="str">
        <f>IF(AND($L$8="F",$L$5&gt;0),100*1/$L$5,"")</f>
        <v/>
      </c>
      <c r="N19" s="17"/>
      <c r="O19" s="17"/>
      <c r="P19" s="121"/>
      <c r="Q19" s="221"/>
      <c r="R19" s="193" t="str">
        <f>IF(Q19="","",IF(AND(Q19=T(Q19),NOT(Q19="NA")),VALUE(RIGHT(Q19,LEN(Q19)-1)),Q19))</f>
        <v/>
      </c>
      <c r="S19" s="2" t="str">
        <f>IF(ISBLANK(Q19),"",IF(AND(LEFT(Q19)="&lt;",R19&gt;M19),"High",""))</f>
        <v/>
      </c>
      <c r="T19" s="2" t="str">
        <f>IF(ISBLANK(Q19),"",IF(AND(R19&lt;M19,ISNUMBER(R19)),"YES",IF(AND(LEFT(Q19)="&lt;",R19=M19),"YES","")))</f>
        <v/>
      </c>
      <c r="U19" s="2"/>
      <c r="V19" s="17"/>
      <c r="W19" s="1"/>
      <c r="X19" s="1"/>
      <c r="Y19" s="1"/>
      <c r="Z19" s="1"/>
      <c r="AA19" s="1"/>
    </row>
    <row r="20" spans="1:27">
      <c r="A20" s="144"/>
      <c r="B20" s="45" t="str">
        <f>IF($L$8="M","","Water Flea - Chronic")</f>
        <v>Water Flea - Chronic</v>
      </c>
      <c r="C20" s="22"/>
      <c r="D20" s="22"/>
      <c r="E20" s="22"/>
      <c r="F20" s="22"/>
      <c r="G20" s="22"/>
      <c r="H20" s="22"/>
      <c r="I20" s="22"/>
      <c r="J20" s="22"/>
      <c r="K20" s="22"/>
      <c r="L20" s="45"/>
      <c r="M20" s="22"/>
      <c r="N20" s="23" t="str">
        <f>IF(AND($L$8="F",$L6&gt;0),100*1/$L$6,"")</f>
        <v/>
      </c>
      <c r="O20" s="22"/>
      <c r="P20" s="122"/>
      <c r="Q20" s="222"/>
      <c r="R20" s="194" t="str">
        <f>IF(Q20="","",IF(AND(Q20=T(Q20),NOT(Q20="NA")),VALUE(RIGHT(Q20,LEN(Q20)-1)),Q20))</f>
        <v/>
      </c>
      <c r="S20" s="8" t="str">
        <f>IF(ISBLANK(Q20),"",IF(AND(LEFT(Q20)="&lt;",R20&gt;M20),"High",""))</f>
        <v/>
      </c>
      <c r="T20" s="22"/>
      <c r="U20" s="8" t="str">
        <f>IF(ISBLANK(Q20),"",IF(AND(R20&lt;N20,ISNUMBER(R20)),"YES",IF(AND(LEFT(Q20)="&lt;",R20=N20),"YES","")))</f>
        <v/>
      </c>
      <c r="V20" s="22"/>
      <c r="W20" s="1"/>
      <c r="X20" s="1"/>
      <c r="Y20" s="1"/>
      <c r="Z20" s="1"/>
      <c r="AA20" s="1"/>
    </row>
    <row r="21" spans="1:27" s="1" customFormat="1" ht="15.5">
      <c r="A21" s="145"/>
      <c r="B21" s="27" t="s">
        <v>142</v>
      </c>
      <c r="C21" s="195"/>
      <c r="D21" s="32"/>
      <c r="E21" s="32"/>
      <c r="F21" s="32"/>
      <c r="G21" s="32"/>
      <c r="H21" s="32"/>
      <c r="I21" s="32"/>
      <c r="J21" s="32"/>
      <c r="K21" s="50"/>
      <c r="L21" s="9"/>
      <c r="M21" s="10"/>
      <c r="N21" s="11"/>
      <c r="O21" s="10"/>
      <c r="P21" s="136"/>
      <c r="Q21" s="223"/>
      <c r="R21" s="196"/>
      <c r="S21" s="12"/>
      <c r="T21" s="13"/>
      <c r="U21" s="14"/>
      <c r="V21" s="49"/>
      <c r="W21" s="13"/>
      <c r="X21" s="13"/>
      <c r="Y21" s="13"/>
      <c r="Z21" s="13"/>
      <c r="AA21" s="13"/>
    </row>
    <row r="22" spans="1:27" ht="14.5">
      <c r="A22" s="143"/>
      <c r="B22" s="39" t="s">
        <v>658</v>
      </c>
      <c r="C22" s="17"/>
      <c r="D22" s="17"/>
      <c r="E22" s="17"/>
      <c r="F22" s="17"/>
      <c r="G22" s="17"/>
      <c r="H22" s="17"/>
      <c r="I22" s="17"/>
      <c r="J22" s="17"/>
      <c r="K22" s="2"/>
      <c r="L22" s="17"/>
      <c r="M22" s="17"/>
      <c r="N22" s="17"/>
      <c r="O22" s="2"/>
      <c r="P22" s="230"/>
      <c r="Q22" s="126"/>
      <c r="R22" s="193"/>
      <c r="S22" s="2"/>
      <c r="T22" s="2"/>
      <c r="U22" s="2"/>
      <c r="V22" s="17"/>
      <c r="W22" s="1"/>
      <c r="X22" s="1"/>
      <c r="Y22" s="1"/>
      <c r="Z22" s="1"/>
      <c r="AA22" s="1"/>
    </row>
    <row r="23" spans="1:27">
      <c r="A23" s="143"/>
      <c r="B23" s="33" t="s">
        <v>11</v>
      </c>
      <c r="C23" s="17"/>
      <c r="D23" s="17"/>
      <c r="E23" s="17"/>
      <c r="F23" s="17"/>
      <c r="G23" s="17"/>
      <c r="H23" s="17"/>
      <c r="I23" s="17"/>
      <c r="J23" s="17"/>
      <c r="K23" s="2"/>
      <c r="L23" s="17"/>
      <c r="M23" s="17"/>
      <c r="N23" s="17"/>
      <c r="O23" s="2"/>
      <c r="P23" s="230" t="str">
        <f>IF(L8="m","NA","(8)")</f>
        <v>(8)</v>
      </c>
      <c r="Q23" s="126"/>
      <c r="R23" s="193"/>
      <c r="S23" s="2"/>
      <c r="T23" s="2"/>
      <c r="U23" s="2"/>
      <c r="V23" s="17"/>
      <c r="W23" s="1"/>
      <c r="X23" s="1"/>
      <c r="Y23" s="1"/>
      <c r="Z23" s="1"/>
      <c r="AA23" s="1"/>
    </row>
    <row r="24" spans="1:27">
      <c r="A24" s="143"/>
      <c r="B24" s="33" t="s">
        <v>12</v>
      </c>
      <c r="C24" s="17"/>
      <c r="D24" s="17"/>
      <c r="E24" s="17"/>
      <c r="F24" s="17"/>
      <c r="G24" s="17"/>
      <c r="H24" s="17"/>
      <c r="I24" s="17"/>
      <c r="J24" s="17"/>
      <c r="K24" s="2"/>
      <c r="L24" s="17"/>
      <c r="M24" s="17"/>
      <c r="N24" s="17"/>
      <c r="O24" s="2"/>
      <c r="P24" s="230" t="str">
        <f>IF(L8="m","NA","")</f>
        <v/>
      </c>
      <c r="Q24" s="126"/>
      <c r="R24" s="193"/>
      <c r="S24" s="2"/>
      <c r="T24" s="2"/>
      <c r="U24" s="2"/>
      <c r="V24" s="17"/>
      <c r="W24" s="1"/>
      <c r="X24" s="1"/>
      <c r="Y24" s="1"/>
      <c r="Z24" s="1"/>
      <c r="AA24" s="1"/>
    </row>
    <row r="25" spans="1:27">
      <c r="A25" s="143"/>
      <c r="B25" s="33" t="s">
        <v>13</v>
      </c>
      <c r="C25" s="17"/>
      <c r="D25" s="17"/>
      <c r="E25" s="17"/>
      <c r="F25" s="17"/>
      <c r="G25" s="17"/>
      <c r="H25" s="17"/>
      <c r="I25" s="17"/>
      <c r="J25" s="17"/>
      <c r="K25" s="2"/>
      <c r="L25" s="17"/>
      <c r="M25" s="17"/>
      <c r="N25" s="17"/>
      <c r="O25" s="2"/>
      <c r="P25" s="230" t="str">
        <f>IF(L8="m","NA","")</f>
        <v/>
      </c>
      <c r="Q25" s="126"/>
      <c r="R25" s="193"/>
      <c r="S25" s="2"/>
      <c r="T25" s="2"/>
      <c r="U25" s="2"/>
      <c r="V25" s="17"/>
      <c r="W25" s="1"/>
      <c r="X25" s="1"/>
      <c r="Y25" s="1"/>
      <c r="Z25" s="1"/>
      <c r="AA25" s="1"/>
    </row>
    <row r="26" spans="1:27">
      <c r="A26" s="142"/>
      <c r="B26" s="46" t="str">
        <f>IF($L$8="M","Salinity (ppt.)","Alkalinity (mg/L)")</f>
        <v>Alkalinity (mg/L)</v>
      </c>
      <c r="C26" s="19"/>
      <c r="D26" s="19"/>
      <c r="E26" s="19"/>
      <c r="F26" s="19"/>
      <c r="G26" s="19"/>
      <c r="H26" s="19"/>
      <c r="I26" s="19"/>
      <c r="J26" s="19"/>
      <c r="K26" s="19"/>
      <c r="L26" s="47"/>
      <c r="M26" s="47"/>
      <c r="N26" s="47"/>
      <c r="O26" s="19"/>
      <c r="P26" s="230" t="str">
        <f>IF(L8="m","","(8)")</f>
        <v>(8)</v>
      </c>
      <c r="Q26" s="224"/>
      <c r="R26" s="197"/>
      <c r="S26" s="7"/>
      <c r="T26" s="7"/>
      <c r="U26" s="7"/>
      <c r="V26" s="19"/>
      <c r="W26" s="1"/>
      <c r="X26" s="1"/>
      <c r="Y26" s="1"/>
      <c r="Z26" s="1"/>
      <c r="AA26" s="1"/>
    </row>
    <row r="27" spans="1:27">
      <c r="A27" s="142"/>
      <c r="B27" s="33" t="str">
        <f>IF(L8="m","","Specific Conductance (umhos)")</f>
        <v>Specific Conductance (umhos)</v>
      </c>
      <c r="C27" s="19"/>
      <c r="D27" s="19"/>
      <c r="E27" s="19"/>
      <c r="F27" s="19"/>
      <c r="G27" s="19"/>
      <c r="H27" s="19"/>
      <c r="I27" s="19"/>
      <c r="J27" s="19"/>
      <c r="K27" s="19"/>
      <c r="L27" s="47"/>
      <c r="M27" s="47"/>
      <c r="N27" s="47"/>
      <c r="O27" s="19"/>
      <c r="P27" s="230"/>
      <c r="Q27" s="224"/>
      <c r="R27" s="197"/>
      <c r="S27" s="7"/>
      <c r="T27" s="7"/>
      <c r="U27" s="7"/>
      <c r="V27" s="19"/>
      <c r="W27" s="1"/>
      <c r="X27" s="1"/>
      <c r="Y27" s="1"/>
      <c r="Z27" s="1"/>
      <c r="AA27" s="1"/>
    </row>
    <row r="28" spans="1:27">
      <c r="A28" s="143"/>
      <c r="B28" s="33" t="str">
        <f>IF($L$8="M","","Total Hardness (mg/L)")</f>
        <v>Total Hardness (mg/L)</v>
      </c>
      <c r="C28" s="17"/>
      <c r="D28" s="17"/>
      <c r="E28" s="17"/>
      <c r="F28" s="17"/>
      <c r="G28" s="17"/>
      <c r="H28" s="17"/>
      <c r="I28" s="17"/>
      <c r="J28" s="17"/>
      <c r="K28" s="2"/>
      <c r="L28" s="17"/>
      <c r="M28" s="17"/>
      <c r="N28" s="17"/>
      <c r="O28" s="2"/>
      <c r="P28" s="230" t="str">
        <f>IF(L8="m","","(8)")</f>
        <v>(8)</v>
      </c>
      <c r="Q28" s="126"/>
      <c r="R28" s="193"/>
      <c r="S28" s="2"/>
      <c r="T28" s="2"/>
      <c r="U28" s="2"/>
      <c r="V28" s="17"/>
      <c r="W28" s="1"/>
      <c r="X28" s="1"/>
      <c r="Y28" s="1"/>
      <c r="Z28" s="1"/>
      <c r="AA28" s="1"/>
    </row>
    <row r="29" spans="1:27">
      <c r="A29" s="143"/>
      <c r="B29" s="33" t="str">
        <f>IF($L$8="M","","Total Magnesium (mg/L)")</f>
        <v>Total Magnesium (mg/L)</v>
      </c>
      <c r="C29" s="17"/>
      <c r="D29" s="17"/>
      <c r="E29" s="17"/>
      <c r="F29" s="17"/>
      <c r="G29" s="17"/>
      <c r="H29" s="17"/>
      <c r="I29" s="17"/>
      <c r="J29" s="17"/>
      <c r="K29" s="2"/>
      <c r="L29" s="17"/>
      <c r="M29" s="17"/>
      <c r="N29" s="17"/>
      <c r="O29" s="2"/>
      <c r="P29" s="230" t="str">
        <f>IF(L8="m","","(8)")</f>
        <v>(8)</v>
      </c>
      <c r="Q29" s="126"/>
      <c r="R29" s="193"/>
      <c r="S29" s="2"/>
      <c r="T29" s="2"/>
      <c r="U29" s="2"/>
      <c r="V29" s="17"/>
      <c r="W29" s="1"/>
      <c r="X29" s="1"/>
      <c r="Y29" s="1"/>
      <c r="Z29" s="1"/>
      <c r="AA29" s="1"/>
    </row>
    <row r="30" spans="1:27">
      <c r="A30" s="144"/>
      <c r="B30" s="48" t="str">
        <f>IF($L$8="M","","Total Calcium (mg/L)")</f>
        <v>Total Calcium (mg/L)</v>
      </c>
      <c r="C30" s="22"/>
      <c r="D30" s="22"/>
      <c r="E30" s="22"/>
      <c r="F30" s="22"/>
      <c r="G30" s="22"/>
      <c r="H30" s="22"/>
      <c r="I30" s="22"/>
      <c r="J30" s="22"/>
      <c r="K30" s="8"/>
      <c r="L30" s="22"/>
      <c r="M30" s="22"/>
      <c r="N30" s="22"/>
      <c r="O30" s="8"/>
      <c r="P30" s="231" t="str">
        <f>IF(L8="m","","(8)")</f>
        <v>(8)</v>
      </c>
      <c r="Q30" s="225"/>
      <c r="R30" s="194"/>
      <c r="S30" s="8"/>
      <c r="T30" s="8"/>
      <c r="U30" s="8"/>
      <c r="V30" s="22"/>
      <c r="W30" s="1"/>
      <c r="X30" s="1"/>
      <c r="Y30" s="1"/>
      <c r="Z30" s="1"/>
      <c r="AA30" s="1"/>
    </row>
    <row r="31" spans="1:27" ht="18">
      <c r="A31" s="56"/>
      <c r="B31" s="28" t="s">
        <v>166</v>
      </c>
      <c r="C31" s="195"/>
      <c r="D31" s="32"/>
      <c r="E31" s="32"/>
      <c r="F31" s="32"/>
      <c r="G31" s="32"/>
      <c r="H31" s="32"/>
      <c r="I31" s="32"/>
      <c r="J31" s="32"/>
      <c r="K31" s="198"/>
      <c r="L31" s="51"/>
      <c r="M31" s="13"/>
      <c r="N31" s="13"/>
      <c r="O31" s="14"/>
      <c r="P31" s="52"/>
      <c r="Q31" s="226"/>
      <c r="R31" s="196"/>
      <c r="S31" s="12"/>
      <c r="T31" s="14"/>
      <c r="U31" s="14"/>
      <c r="V31" s="49"/>
      <c r="W31" s="268"/>
      <c r="X31" s="268"/>
      <c r="Y31" s="268"/>
      <c r="Z31" s="268"/>
      <c r="AA31" s="268"/>
    </row>
    <row r="32" spans="1:27" ht="18.649999999999999" customHeight="1">
      <c r="A32" s="32"/>
      <c r="B32" s="382" t="s">
        <v>184</v>
      </c>
      <c r="C32" s="19"/>
      <c r="D32" s="19"/>
      <c r="E32" s="19"/>
      <c r="F32" s="19"/>
      <c r="G32" s="19"/>
      <c r="H32" s="19"/>
      <c r="I32" s="19"/>
      <c r="J32" s="19"/>
      <c r="K32" s="7"/>
      <c r="L32" s="387" t="s">
        <v>0</v>
      </c>
      <c r="M32" s="353" t="s">
        <v>171</v>
      </c>
      <c r="N32" s="353"/>
      <c r="O32" s="353"/>
      <c r="P32" s="135"/>
      <c r="Q32" s="227"/>
      <c r="R32" s="197"/>
      <c r="S32" s="354" t="s">
        <v>164</v>
      </c>
      <c r="T32" s="352" t="s">
        <v>647</v>
      </c>
      <c r="U32" s="352"/>
      <c r="V32" s="352"/>
      <c r="W32" s="265"/>
      <c r="X32" s="265"/>
      <c r="Y32" s="265"/>
      <c r="Z32" s="265"/>
      <c r="AA32" s="265"/>
    </row>
    <row r="33" spans="1:27" s="1" customFormat="1" ht="18.649999999999999" customHeight="1">
      <c r="A33" s="58"/>
      <c r="B33" s="383"/>
      <c r="C33" s="17" t="s">
        <v>2</v>
      </c>
      <c r="D33" s="17" t="s">
        <v>3</v>
      </c>
      <c r="E33" s="17" t="s">
        <v>4</v>
      </c>
      <c r="F33" s="17" t="s">
        <v>5</v>
      </c>
      <c r="G33" s="17" t="s">
        <v>6</v>
      </c>
      <c r="H33" s="17" t="s">
        <v>7</v>
      </c>
      <c r="I33" s="17" t="s">
        <v>146</v>
      </c>
      <c r="J33" s="17" t="s">
        <v>148</v>
      </c>
      <c r="K33" s="17" t="s">
        <v>147</v>
      </c>
      <c r="L33" s="388"/>
      <c r="M33" s="25" t="s">
        <v>168</v>
      </c>
      <c r="N33" s="26" t="s">
        <v>169</v>
      </c>
      <c r="O33" s="25" t="s">
        <v>170</v>
      </c>
      <c r="P33" s="137"/>
      <c r="Q33" s="228"/>
      <c r="R33" s="193"/>
      <c r="S33" s="355"/>
      <c r="T33" s="17" t="s">
        <v>8</v>
      </c>
      <c r="U33" s="17" t="s">
        <v>9</v>
      </c>
      <c r="V33" s="17" t="s">
        <v>10</v>
      </c>
      <c r="W33" s="268" t="s">
        <v>645</v>
      </c>
      <c r="X33" s="268" t="s">
        <v>646</v>
      </c>
      <c r="Y33" s="268"/>
      <c r="Z33" s="268"/>
      <c r="AA33" s="268"/>
    </row>
    <row r="34" spans="1:27" ht="15">
      <c r="A34" s="17"/>
      <c r="B34" s="39" t="s">
        <v>657</v>
      </c>
      <c r="C34" s="39">
        <v>1.9E-2</v>
      </c>
      <c r="D34" s="39">
        <v>1.0999999999999999E-2</v>
      </c>
      <c r="E34" s="39">
        <v>1.2999999999999999E-2</v>
      </c>
      <c r="F34" s="39">
        <v>7.4999999999999997E-3</v>
      </c>
      <c r="G34" s="39"/>
      <c r="H34" s="39"/>
      <c r="I34" s="17">
        <f>IF($L$8="M",(($L$5*0.9*E34)+0.1*E34),(($L$5*0.9*C34)+(0.1*C34)))</f>
        <v>1.9E-3</v>
      </c>
      <c r="J34" s="17">
        <f>IF($L$8="M",(($L$6*0.9*F34)+0.1*F34),(($L$6*0.9*D34)+(0.1*D34)))</f>
        <v>1.1000000000000001E-3</v>
      </c>
      <c r="K34" s="17">
        <f>IF($L$2="sustenance fishing", (IF($L$8="M", $L$7*0.9*X34+0.1*X34,$L$7*0.9*W34+0.1*W34)),IF($L$8="M",(($L$7*0.9*H34)+0.1*H34),(($L$7*0.9*G34)+(0.1*G34))))</f>
        <v>0</v>
      </c>
      <c r="L34" s="40">
        <v>0.05</v>
      </c>
      <c r="M34" s="2" t="str">
        <f>IF($L$5="","",IF(I34=0,"NA",I34))</f>
        <v/>
      </c>
      <c r="N34" s="24" t="str">
        <f>IF($L$6="","",IF(J34=0,"NA",J34))</f>
        <v/>
      </c>
      <c r="O34" s="24" t="str">
        <f>IF($L$7="","",IF(K34=0,"NA",K34))</f>
        <v/>
      </c>
      <c r="P34" s="230" t="s">
        <v>15</v>
      </c>
      <c r="Q34" s="126"/>
      <c r="R34" s="193" t="str">
        <f>IF(Q34="","",IF(Q34=T(Q34),VALUE(RIGHT(Q34,LEN(Q34)-1)),Q34))</f>
        <v/>
      </c>
      <c r="S34" s="2" t="str">
        <f>IF(AND(LEFT(Q34)="&lt;",R34&gt;L34),"High","")</f>
        <v/>
      </c>
      <c r="T34" s="2" t="str">
        <f>IF(OR(LEFT(Q34)="&lt;",M34="NA",AND(ISNUMBER(L34),R34&lt;L34),R34=""),"  ",IF(($P$4*R34*0.00834)&gt;=(M34*$L$4*0.00834),"YES"," "))</f>
        <v xml:space="preserve">  </v>
      </c>
      <c r="U34" s="2" t="str">
        <f>IF(OR(LEFT(Q34)="&lt;",N34="NA",AND(ISNUMBER(L34),R34&lt;L34),R34=""),"",IF(($T$4*R34*0.00834)&gt;=(N34*$L$4*0.00834),"YES"," "))</f>
        <v/>
      </c>
      <c r="V34" s="2" t="str">
        <f>IF(OR(LEFT(Q34)="&lt;",O34="NA",AND(ISNUMBER(L34),R34&lt;L34),R34="")," ",IF(($T$4*R34*0.00834)&gt;=(O34*$L$4*0.00834),"YES"," "))</f>
        <v xml:space="preserve"> </v>
      </c>
      <c r="W34" s="266"/>
      <c r="X34" s="266"/>
      <c r="Y34" s="266" t="s">
        <v>648</v>
      </c>
      <c r="Z34" s="266"/>
      <c r="AA34" s="266"/>
    </row>
    <row r="35" spans="1:27" ht="12.65" customHeight="1">
      <c r="A35" s="17"/>
      <c r="B35" s="33" t="s">
        <v>14</v>
      </c>
      <c r="C35" s="276">
        <v>11000</v>
      </c>
      <c r="D35" s="276">
        <v>1400</v>
      </c>
      <c r="E35" s="17">
        <v>7300</v>
      </c>
      <c r="F35" s="17">
        <v>1100</v>
      </c>
      <c r="G35" s="17"/>
      <c r="H35" s="17"/>
      <c r="I35" s="17">
        <f t="shared" ref="I35:I46" si="0">IF($L$8="M",(($L$5*0.9*E35)+0.1*E35),(($L$5*0.9*C35)+(0.1*C35)))</f>
        <v>1100</v>
      </c>
      <c r="J35" s="17">
        <f t="shared" ref="J35:J46" si="1">IF($L$8="M",(($L$6*0.9*F35)+0.1*F35),(($L$6*0.9*D35)+(0.1*D35)))</f>
        <v>140</v>
      </c>
      <c r="K35" s="17">
        <f t="shared" ref="K35:K46" si="2">IF($L$2="sustenance fishing", (IF($L$8="M", $L$7*0.9*X35+0.1*X35,$L$7*0.9*W35+0.1*W35)),IF($L$8="M",(($L$7*0.9*H35)+0.1*H35),(($L$7*0.9*G35)+(0.1*G35))))</f>
        <v>0</v>
      </c>
      <c r="L35" s="18" t="s">
        <v>15</v>
      </c>
      <c r="M35" s="2" t="str">
        <f t="shared" ref="M35:M46" si="3">IF($L$5="","",IF(I35=0,"NA",I35))</f>
        <v/>
      </c>
      <c r="N35" s="24" t="str">
        <f t="shared" ref="N35:N46" si="4">IF($L$6="","",IF(J35=0,"NA",J35))</f>
        <v/>
      </c>
      <c r="O35" s="24" t="str">
        <f t="shared" ref="O35:O46" si="5">IF($L$7="","",IF(K35=0,"NA",K35))</f>
        <v/>
      </c>
      <c r="P35" s="231" t="s">
        <v>185</v>
      </c>
      <c r="Q35" s="126"/>
      <c r="R35" s="193" t="str">
        <f>IF(Q35="","",IF(Q35=T(Q35),VALUE(RIGHT(Q35,LEN(Q35)-1)),Q35))</f>
        <v/>
      </c>
      <c r="S35" s="2" t="str">
        <f>IF(AND(LEFT(Q35)="&lt;",R35&gt;L35),"High","")</f>
        <v/>
      </c>
      <c r="T35" s="2" t="str">
        <f>IF(OR(LEFT(Q35)="&lt;",M35="NA",AND(ISNUMBER(L35),R35&lt;L35),R35=""),"  ",IF(($P$4*R35*0.00834)&gt;=(M35*$L$4*0.00834),"YES"," "))</f>
        <v xml:space="preserve">  </v>
      </c>
      <c r="U35" s="2" t="str">
        <f>IF(OR(LEFT(Q35)="&lt;",N35="NA",AND(ISNUMBER(L35),R35&lt;L35),R35=""),"",IF(($T$4*R35*0.00834)&gt;=(N35*$L$4*0.00834),"YES"," "))</f>
        <v/>
      </c>
      <c r="V35" s="2" t="str">
        <f>IF(OR(LEFT(Q35)="&lt;",O35="NA",AND(ISNUMBER(L35),R35&lt;L35),R35="")," ",IF(($T$4*R35*0.00834)&gt;=(O35*$L$4*0.00834),"YES"," "))</f>
        <v xml:space="preserve"> </v>
      </c>
      <c r="W35" s="266"/>
      <c r="X35" s="266"/>
      <c r="Y35" s="266" t="s">
        <v>648</v>
      </c>
      <c r="Z35" s="266"/>
      <c r="AA35" s="266"/>
    </row>
    <row r="36" spans="1:27" ht="12.65" customHeight="1">
      <c r="A36" s="17" t="s">
        <v>16</v>
      </c>
      <c r="B36" s="39" t="s">
        <v>175</v>
      </c>
      <c r="C36" s="17">
        <f>IF($B$2="Androscoggin",1.3*750,IF($B$2="St. Croix",6.1*750,750))</f>
        <v>750</v>
      </c>
      <c r="D36" s="17">
        <f>IF($B$2="Androscoggin",3.7*87,IF($B$2="St. Croix",6.1*87,87))</f>
        <v>87</v>
      </c>
      <c r="E36" s="17"/>
      <c r="F36" s="17"/>
      <c r="G36" s="17"/>
      <c r="H36" s="17"/>
      <c r="I36" s="17">
        <f t="shared" si="0"/>
        <v>75</v>
      </c>
      <c r="J36" s="17">
        <f t="shared" si="1"/>
        <v>8.7000000000000011</v>
      </c>
      <c r="K36" s="17">
        <f t="shared" si="2"/>
        <v>0</v>
      </c>
      <c r="L36" s="18" t="s">
        <v>15</v>
      </c>
      <c r="M36" s="2" t="str">
        <f t="shared" si="3"/>
        <v/>
      </c>
      <c r="N36" s="24" t="str">
        <f t="shared" si="4"/>
        <v/>
      </c>
      <c r="O36" s="24" t="str">
        <f t="shared" si="5"/>
        <v/>
      </c>
      <c r="P36" s="231" t="s">
        <v>185</v>
      </c>
      <c r="Q36" s="126"/>
      <c r="R36" s="193" t="str">
        <f t="shared" ref="R36:R46" si="6">IF(Q36="","",IF(Q36=T(Q36),VALUE(RIGHT(Q36,LEN(Q36)-1)),Q36))</f>
        <v/>
      </c>
      <c r="S36" s="2" t="str">
        <f>IF(AND(LEFT(Q36)="&lt;",R36&gt;L36),"High","")</f>
        <v/>
      </c>
      <c r="T36" s="2" t="str">
        <f>IF(OR(LEFT(Q36)="&lt;",M36="NA",AND(ISNUMBER(L36),R36&lt;L36),R36=""),"  ",IF(($P$4*R36*0.00834)&gt;=(M36*$L$4*0.00834),"YES"," "))</f>
        <v xml:space="preserve">  </v>
      </c>
      <c r="U36" s="2" t="str">
        <f>IF(OR(LEFT(Q36)="&lt;",N36="NA",AND(ISNUMBER(L36),R36&lt;L36),R36=""),"",IF(($T$4*R36*0.00834)&gt;=(N36*$L$4*0.00834),"YES"," "))</f>
        <v/>
      </c>
      <c r="V36" s="2" t="str">
        <f>IF(OR(LEFT(Q36)="&lt;",O36="NA",AND(ISNUMBER(L36),R36&lt;L36),R36="")," ",IF(($T$4*R36*0.00834)&gt;=(O36*$L$4*0.00834),"YES"," "))</f>
        <v xml:space="preserve"> </v>
      </c>
      <c r="W36" s="266"/>
      <c r="X36" s="266"/>
      <c r="Y36" s="266" t="s">
        <v>648</v>
      </c>
      <c r="Z36" s="266"/>
      <c r="AA36" s="266"/>
    </row>
    <row r="37" spans="1:27" ht="12.65" customHeight="1">
      <c r="A37" s="17" t="s">
        <v>16</v>
      </c>
      <c r="B37" s="33" t="s">
        <v>179</v>
      </c>
      <c r="C37" s="17">
        <v>340</v>
      </c>
      <c r="D37" s="17">
        <v>150</v>
      </c>
      <c r="E37" s="17">
        <v>69</v>
      </c>
      <c r="F37" s="17">
        <v>36</v>
      </c>
      <c r="G37" s="17">
        <v>1.3</v>
      </c>
      <c r="H37" s="17">
        <v>3.7</v>
      </c>
      <c r="I37" s="17">
        <f t="shared" si="0"/>
        <v>34</v>
      </c>
      <c r="J37" s="17">
        <f t="shared" si="1"/>
        <v>15</v>
      </c>
      <c r="K37" s="17">
        <f t="shared" si="2"/>
        <v>0.13</v>
      </c>
      <c r="L37" s="18">
        <v>5</v>
      </c>
      <c r="M37" s="2" t="str">
        <f t="shared" si="3"/>
        <v/>
      </c>
      <c r="N37" s="24" t="str">
        <f t="shared" si="4"/>
        <v/>
      </c>
      <c r="O37" s="24" t="str">
        <f t="shared" si="5"/>
        <v/>
      </c>
      <c r="P37" s="231" t="s">
        <v>185</v>
      </c>
      <c r="Q37" s="126"/>
      <c r="R37" s="193" t="str">
        <f t="shared" si="6"/>
        <v/>
      </c>
      <c r="S37" s="2" t="str">
        <f t="shared" ref="S37:S46" si="7">IF(AND(LEFT(Q37)="&lt;",R37&gt;L37),"High","")</f>
        <v/>
      </c>
      <c r="T37" s="2" t="str">
        <f t="shared" ref="T37:T46" si="8">IF(OR(LEFT(Q37)="&lt;",M37="NA",AND(ISNUMBER(L37),R37&lt;L37),R37=""),"  ",IF(($P$4*R37*0.00834)&gt;=(M37*$L$4*0.00834),"YES"," "))</f>
        <v xml:space="preserve">  </v>
      </c>
      <c r="U37" s="2" t="str">
        <f t="shared" ref="U37:U46" si="9">IF(OR(LEFT(Q37)="&lt;",N37="NA",AND(ISNUMBER(L37),R37&lt;L37),R37=""),"",IF(($T$4*R37*0.00834)&gt;=(N37*$L$4*0.00834),"YES"," "))</f>
        <v/>
      </c>
      <c r="V37" s="2" t="str">
        <f t="shared" ref="V37:V46" si="10">IF(OR(LEFT(Q37)="&lt;",O37="NA",AND(ISNUMBER(L37),R37&lt;L37),R37="")," ",IF(($T$4*R37*0.00834)&gt;=(O37*$L$4*0.00834),"YES"," "))</f>
        <v xml:space="preserve"> </v>
      </c>
      <c r="W37" s="277">
        <v>1.1000000000000001</v>
      </c>
      <c r="X37" s="277">
        <v>2.6</v>
      </c>
      <c r="Y37" s="266"/>
      <c r="Z37" s="266"/>
      <c r="AA37" s="266"/>
    </row>
    <row r="38" spans="1:27" ht="12.65" customHeight="1">
      <c r="A38" s="17" t="s">
        <v>16</v>
      </c>
      <c r="B38" s="33" t="s">
        <v>19</v>
      </c>
      <c r="C38" s="276">
        <f>IF($B$2="Androscoggin",1.3*0.4,IF($B$2="St. Croix",1.2*0.4,0.4))</f>
        <v>0.4</v>
      </c>
      <c r="D38" s="276">
        <f>IF($B$2="Androscoggin",3*0.22,0.22)</f>
        <v>0.22</v>
      </c>
      <c r="E38" s="276">
        <v>33</v>
      </c>
      <c r="F38" s="276">
        <v>7.9</v>
      </c>
      <c r="G38" s="17"/>
      <c r="H38" s="17"/>
      <c r="I38" s="17">
        <f t="shared" si="0"/>
        <v>4.0000000000000008E-2</v>
      </c>
      <c r="J38" s="17">
        <f t="shared" si="1"/>
        <v>2.2000000000000002E-2</v>
      </c>
      <c r="K38" s="17">
        <f t="shared" si="2"/>
        <v>0</v>
      </c>
      <c r="L38" s="18">
        <v>1</v>
      </c>
      <c r="M38" s="2" t="str">
        <f t="shared" si="3"/>
        <v/>
      </c>
      <c r="N38" s="24" t="str">
        <f t="shared" si="4"/>
        <v/>
      </c>
      <c r="O38" s="24" t="str">
        <f t="shared" si="5"/>
        <v/>
      </c>
      <c r="P38" s="231" t="s">
        <v>185</v>
      </c>
      <c r="Q38" s="126"/>
      <c r="R38" s="193" t="str">
        <f t="shared" si="6"/>
        <v/>
      </c>
      <c r="S38" s="2" t="str">
        <f t="shared" si="7"/>
        <v/>
      </c>
      <c r="T38" s="2" t="str">
        <f t="shared" si="8"/>
        <v xml:space="preserve">  </v>
      </c>
      <c r="U38" s="2" t="str">
        <f t="shared" si="9"/>
        <v/>
      </c>
      <c r="V38" s="2" t="str">
        <f t="shared" si="10"/>
        <v xml:space="preserve"> </v>
      </c>
      <c r="W38" s="277"/>
      <c r="X38" s="277"/>
      <c r="Y38" s="266" t="s">
        <v>648</v>
      </c>
      <c r="Z38" s="266"/>
      <c r="AA38" s="266"/>
    </row>
    <row r="39" spans="1:27" ht="12.65" customHeight="1">
      <c r="A39" s="17" t="s">
        <v>16</v>
      </c>
      <c r="B39" s="33" t="s">
        <v>180</v>
      </c>
      <c r="C39" s="17">
        <v>483</v>
      </c>
      <c r="D39" s="17">
        <v>23.1</v>
      </c>
      <c r="E39" s="17"/>
      <c r="F39" s="17"/>
      <c r="G39" s="17"/>
      <c r="H39" s="17"/>
      <c r="I39" s="17">
        <f t="shared" si="0"/>
        <v>48.300000000000004</v>
      </c>
      <c r="J39" s="17">
        <f t="shared" si="1"/>
        <v>2.31</v>
      </c>
      <c r="K39" s="17">
        <f t="shared" si="2"/>
        <v>0</v>
      </c>
      <c r="L39" s="18">
        <v>10</v>
      </c>
      <c r="M39" s="2" t="str">
        <f t="shared" si="3"/>
        <v/>
      </c>
      <c r="N39" s="24" t="str">
        <f t="shared" si="4"/>
        <v/>
      </c>
      <c r="O39" s="24" t="str">
        <f t="shared" si="5"/>
        <v/>
      </c>
      <c r="P39" s="231" t="s">
        <v>185</v>
      </c>
      <c r="Q39" s="126"/>
      <c r="R39" s="193" t="str">
        <f t="shared" si="6"/>
        <v/>
      </c>
      <c r="S39" s="2" t="str">
        <f t="shared" si="7"/>
        <v/>
      </c>
      <c r="T39" s="2" t="str">
        <f t="shared" si="8"/>
        <v xml:space="preserve">  </v>
      </c>
      <c r="U39" s="2" t="str">
        <f t="shared" si="9"/>
        <v/>
      </c>
      <c r="V39" s="2" t="str">
        <f t="shared" si="10"/>
        <v xml:space="preserve"> </v>
      </c>
      <c r="W39" s="277"/>
      <c r="X39" s="277"/>
      <c r="Y39" s="266" t="s">
        <v>648</v>
      </c>
      <c r="Z39" s="266"/>
      <c r="AA39" s="266"/>
    </row>
    <row r="40" spans="1:27" ht="12.65" customHeight="1">
      <c r="A40" s="17" t="s">
        <v>16</v>
      </c>
      <c r="B40" s="33" t="s">
        <v>20</v>
      </c>
      <c r="C40" s="17">
        <f>IF($B$2="Androscoggin",2.5*3.07,(IF($B$2="St. Croix",3*3.07,IF($B$2="LittleAndroscoggin",10.85,3.07))))</f>
        <v>3.07</v>
      </c>
      <c r="D40" s="17">
        <f>IF($B$2="Androscoggin",2.5*2.36,IF($B$2="LittleAndroscoggin",6.78,2.36))</f>
        <v>2.36</v>
      </c>
      <c r="E40" s="17">
        <v>5.78</v>
      </c>
      <c r="F40" s="17">
        <v>3.73</v>
      </c>
      <c r="G40" s="17">
        <v>1300</v>
      </c>
      <c r="H40" s="17"/>
      <c r="I40" s="17">
        <f t="shared" si="0"/>
        <v>0.307</v>
      </c>
      <c r="J40" s="17">
        <f t="shared" si="1"/>
        <v>0.23599999999999999</v>
      </c>
      <c r="K40" s="17">
        <f t="shared" si="2"/>
        <v>130</v>
      </c>
      <c r="L40" s="41">
        <v>3</v>
      </c>
      <c r="M40" s="2" t="str">
        <f t="shared" si="3"/>
        <v/>
      </c>
      <c r="N40" s="24" t="str">
        <f t="shared" si="4"/>
        <v/>
      </c>
      <c r="O40" s="24" t="str">
        <f t="shared" si="5"/>
        <v/>
      </c>
      <c r="P40" s="231" t="s">
        <v>185</v>
      </c>
      <c r="Q40" s="126"/>
      <c r="R40" s="193" t="str">
        <f t="shared" si="6"/>
        <v/>
      </c>
      <c r="S40" s="2" t="str">
        <f t="shared" si="7"/>
        <v/>
      </c>
      <c r="T40" s="2" t="str">
        <f t="shared" si="8"/>
        <v xml:space="preserve">  </v>
      </c>
      <c r="U40" s="2" t="str">
        <f t="shared" si="9"/>
        <v/>
      </c>
      <c r="V40" s="2" t="str">
        <f t="shared" si="10"/>
        <v xml:space="preserve"> </v>
      </c>
      <c r="W40" s="277">
        <v>1300</v>
      </c>
      <c r="X40" s="277"/>
      <c r="Y40" s="266"/>
      <c r="Z40" s="266"/>
      <c r="AA40" s="266"/>
    </row>
    <row r="41" spans="1:27" ht="12.65" customHeight="1">
      <c r="A41" s="17" t="s">
        <v>16</v>
      </c>
      <c r="B41" s="39" t="s">
        <v>294</v>
      </c>
      <c r="C41" s="17">
        <v>22</v>
      </c>
      <c r="D41" s="17">
        <v>5.2</v>
      </c>
      <c r="E41" s="17">
        <v>1</v>
      </c>
      <c r="F41" s="17">
        <v>1</v>
      </c>
      <c r="G41" s="276">
        <v>4</v>
      </c>
      <c r="H41" s="276">
        <v>300</v>
      </c>
      <c r="I41" s="17">
        <f t="shared" si="0"/>
        <v>2.2000000000000002</v>
      </c>
      <c r="J41" s="17">
        <f t="shared" si="1"/>
        <v>0.52</v>
      </c>
      <c r="K41" s="17">
        <f t="shared" si="2"/>
        <v>0.4</v>
      </c>
      <c r="L41" s="18">
        <v>5</v>
      </c>
      <c r="M41" s="2" t="str">
        <f t="shared" si="3"/>
        <v/>
      </c>
      <c r="N41" s="24" t="str">
        <f t="shared" si="4"/>
        <v/>
      </c>
      <c r="O41" s="24" t="str">
        <f t="shared" si="5"/>
        <v/>
      </c>
      <c r="P41" s="231" t="s">
        <v>185</v>
      </c>
      <c r="Q41" s="126"/>
      <c r="R41" s="193" t="str">
        <f t="shared" si="6"/>
        <v/>
      </c>
      <c r="S41" s="2" t="str">
        <f t="shared" si="7"/>
        <v/>
      </c>
      <c r="T41" s="2" t="str">
        <f t="shared" si="8"/>
        <v xml:space="preserve">  </v>
      </c>
      <c r="U41" s="2" t="str">
        <f t="shared" si="9"/>
        <v/>
      </c>
      <c r="V41" s="2" t="str">
        <f t="shared" si="10"/>
        <v xml:space="preserve"> </v>
      </c>
      <c r="W41" s="277">
        <v>4</v>
      </c>
      <c r="X41" s="277">
        <v>50</v>
      </c>
      <c r="Y41" s="266"/>
      <c r="Z41" s="266"/>
      <c r="AA41" s="266"/>
    </row>
    <row r="42" spans="1:27" ht="19.5" customHeight="1">
      <c r="A42" s="127"/>
      <c r="B42" s="128" t="s">
        <v>295</v>
      </c>
      <c r="C42" s="199">
        <v>22</v>
      </c>
      <c r="D42" s="199">
        <v>5.2</v>
      </c>
      <c r="E42" s="199">
        <v>1</v>
      </c>
      <c r="F42" s="199">
        <v>1</v>
      </c>
      <c r="G42" s="199">
        <v>140</v>
      </c>
      <c r="H42" s="199">
        <v>140</v>
      </c>
      <c r="I42" s="17">
        <f t="shared" si="0"/>
        <v>2.2000000000000002</v>
      </c>
      <c r="J42" s="17">
        <f t="shared" si="1"/>
        <v>0.52</v>
      </c>
      <c r="K42" s="17">
        <f t="shared" si="2"/>
        <v>14</v>
      </c>
      <c r="L42" s="129">
        <v>5</v>
      </c>
      <c r="M42" s="130" t="str">
        <f t="shared" si="3"/>
        <v/>
      </c>
      <c r="N42" s="131" t="str">
        <f t="shared" si="4"/>
        <v/>
      </c>
      <c r="O42" s="131" t="str">
        <f t="shared" si="5"/>
        <v/>
      </c>
      <c r="P42" s="232" t="s">
        <v>185</v>
      </c>
      <c r="Q42" s="132"/>
      <c r="R42" s="200" t="str">
        <f t="shared" si="6"/>
        <v/>
      </c>
      <c r="S42" s="130" t="str">
        <f t="shared" si="7"/>
        <v/>
      </c>
      <c r="T42" s="130" t="str">
        <f t="shared" si="8"/>
        <v xml:space="preserve">  </v>
      </c>
      <c r="U42" s="130" t="str">
        <f t="shared" si="9"/>
        <v/>
      </c>
      <c r="V42" s="130" t="str">
        <f t="shared" si="10"/>
        <v xml:space="preserve"> </v>
      </c>
      <c r="W42" s="277"/>
      <c r="X42" s="277"/>
      <c r="Y42" s="266" t="s">
        <v>649</v>
      </c>
      <c r="Z42" s="266"/>
      <c r="AA42" s="266"/>
    </row>
    <row r="43" spans="1:27" ht="12.65" customHeight="1">
      <c r="A43" s="22" t="s">
        <v>16</v>
      </c>
      <c r="B43" s="133" t="s">
        <v>21</v>
      </c>
      <c r="C43" s="199">
        <f>IF($B$2="St. Croix",3*10.52,10.52)</f>
        <v>10.52</v>
      </c>
      <c r="D43" s="199">
        <f>IF($B$2="St. Croix",4.8*0.41, 0.41)</f>
        <v>0.41</v>
      </c>
      <c r="E43" s="199">
        <v>221</v>
      </c>
      <c r="F43" s="199">
        <v>8.52</v>
      </c>
      <c r="G43" s="199"/>
      <c r="H43" s="199"/>
      <c r="I43" s="17">
        <f t="shared" si="0"/>
        <v>1.052</v>
      </c>
      <c r="J43" s="17">
        <f t="shared" si="1"/>
        <v>4.1000000000000002E-2</v>
      </c>
      <c r="K43" s="17">
        <f t="shared" si="2"/>
        <v>0</v>
      </c>
      <c r="L43" s="129">
        <v>3</v>
      </c>
      <c r="M43" s="130" t="str">
        <f t="shared" si="3"/>
        <v/>
      </c>
      <c r="N43" s="131" t="str">
        <f t="shared" si="4"/>
        <v/>
      </c>
      <c r="O43" s="131" t="str">
        <f t="shared" si="5"/>
        <v/>
      </c>
      <c r="P43" s="232" t="s">
        <v>185</v>
      </c>
      <c r="Q43" s="132"/>
      <c r="R43" s="200" t="str">
        <f t="shared" si="6"/>
        <v/>
      </c>
      <c r="S43" s="130" t="str">
        <f t="shared" si="7"/>
        <v/>
      </c>
      <c r="T43" s="130" t="str">
        <f>IF(OR(LEFT(Q43)="&lt;",M43="NA",AND(ISNUMBER(L43),R43&lt;L43),R43=""),"  ",IF(($P$4*R43*0.00834)&gt;=(M43*$L$4*0.00834),"YES"," "))</f>
        <v xml:space="preserve">  </v>
      </c>
      <c r="U43" s="130" t="str">
        <f t="shared" si="9"/>
        <v/>
      </c>
      <c r="V43" s="130" t="str">
        <f>IF(OR(LEFT(Q43)="&lt;",O43="NA",AND(ISNUMBER(L43),R43&lt;L43),R43="")," ",IF(($T$4*R43*0.00834)&gt;=(O43*$L$4*0.00834),"YES"," "))</f>
        <v xml:space="preserve"> </v>
      </c>
      <c r="W43" s="277"/>
      <c r="X43" s="277"/>
      <c r="Y43" s="266" t="s">
        <v>648</v>
      </c>
      <c r="Z43" s="266"/>
      <c r="AA43" s="266"/>
    </row>
    <row r="44" spans="1:27" ht="12.65" customHeight="1">
      <c r="A44" s="32" t="s">
        <v>16</v>
      </c>
      <c r="B44" s="133" t="s">
        <v>22</v>
      </c>
      <c r="C44" s="199">
        <v>120.2</v>
      </c>
      <c r="D44" s="199">
        <v>13.4</v>
      </c>
      <c r="E44" s="199">
        <v>75</v>
      </c>
      <c r="F44" s="199">
        <v>8.2799999999999994</v>
      </c>
      <c r="G44" s="199">
        <v>400</v>
      </c>
      <c r="H44" s="199">
        <v>1000</v>
      </c>
      <c r="I44" s="17">
        <f t="shared" si="0"/>
        <v>12.020000000000001</v>
      </c>
      <c r="J44" s="17">
        <f t="shared" si="1"/>
        <v>1.34</v>
      </c>
      <c r="K44" s="17">
        <f t="shared" si="2"/>
        <v>40</v>
      </c>
      <c r="L44" s="129">
        <v>5</v>
      </c>
      <c r="M44" s="130" t="str">
        <f t="shared" si="3"/>
        <v/>
      </c>
      <c r="N44" s="131" t="str">
        <f t="shared" si="4"/>
        <v/>
      </c>
      <c r="O44" s="131" t="str">
        <f t="shared" si="5"/>
        <v/>
      </c>
      <c r="P44" s="232" t="s">
        <v>185</v>
      </c>
      <c r="Q44" s="132"/>
      <c r="R44" s="200" t="str">
        <f t="shared" si="6"/>
        <v/>
      </c>
      <c r="S44" s="130" t="str">
        <f t="shared" si="7"/>
        <v/>
      </c>
      <c r="T44" s="130" t="str">
        <f t="shared" si="8"/>
        <v xml:space="preserve">  </v>
      </c>
      <c r="U44" s="130" t="str">
        <f t="shared" si="9"/>
        <v/>
      </c>
      <c r="V44" s="130" t="str">
        <f t="shared" si="10"/>
        <v xml:space="preserve"> </v>
      </c>
      <c r="W44" s="278">
        <v>123</v>
      </c>
      <c r="X44" s="278">
        <v>149</v>
      </c>
      <c r="Y44" s="267"/>
      <c r="Z44" s="267"/>
      <c r="AA44" s="267"/>
    </row>
    <row r="45" spans="1:27" ht="12.65" customHeight="1">
      <c r="A45" s="19" t="s">
        <v>16</v>
      </c>
      <c r="B45" s="133" t="s">
        <v>24</v>
      </c>
      <c r="C45" s="199">
        <v>0.23</v>
      </c>
      <c r="D45" s="199"/>
      <c r="E45" s="199">
        <v>2.2400000000000002</v>
      </c>
      <c r="F45" s="199"/>
      <c r="G45" s="199"/>
      <c r="H45" s="199"/>
      <c r="I45" s="17">
        <f t="shared" si="0"/>
        <v>2.3000000000000003E-2</v>
      </c>
      <c r="J45" s="17">
        <f t="shared" si="1"/>
        <v>0</v>
      </c>
      <c r="K45" s="17">
        <f t="shared" si="2"/>
        <v>0</v>
      </c>
      <c r="L45" s="129">
        <v>1</v>
      </c>
      <c r="M45" s="130" t="str">
        <f t="shared" si="3"/>
        <v/>
      </c>
      <c r="N45" s="131" t="str">
        <f t="shared" si="4"/>
        <v/>
      </c>
      <c r="O45" s="131" t="str">
        <f t="shared" si="5"/>
        <v/>
      </c>
      <c r="P45" s="232" t="s">
        <v>185</v>
      </c>
      <c r="Q45" s="132"/>
      <c r="R45" s="200" t="str">
        <f t="shared" si="6"/>
        <v/>
      </c>
      <c r="S45" s="130" t="str">
        <f t="shared" si="7"/>
        <v/>
      </c>
      <c r="T45" s="130" t="str">
        <f>IF(OR(LEFT(Q45)="&lt;",M45="NA",AND(ISNUMBER(L45),R45&lt;L45),R45=""),"  ",IF(($P$4*R45*0.00834)&gt;=(M45*$L$4*0.00834),"YES"," "))</f>
        <v xml:space="preserve">  </v>
      </c>
      <c r="U45" s="130" t="str">
        <f t="shared" si="9"/>
        <v/>
      </c>
      <c r="V45" s="130" t="str">
        <f>IF(OR(LEFT(Q45)="&lt;",O45="NA",AND(ISNUMBER(L45),R45&lt;L45),R45="")," ",IF(($T$4*R45*0.00834)&gt;=(O45*$L$4*0.00834),"YES"," "))</f>
        <v xml:space="preserve"> </v>
      </c>
      <c r="W45" s="278"/>
      <c r="X45" s="278"/>
      <c r="Y45" s="267" t="s">
        <v>648</v>
      </c>
      <c r="Z45" s="267"/>
      <c r="AA45" s="267"/>
    </row>
    <row r="46" spans="1:27" s="1" customFormat="1">
      <c r="A46" s="17" t="s">
        <v>16</v>
      </c>
      <c r="B46" s="133" t="s">
        <v>26</v>
      </c>
      <c r="C46" s="199">
        <f>IF($B$2="St. Croix",2*30.6,30.6)</f>
        <v>30.6</v>
      </c>
      <c r="D46" s="199">
        <v>30.6</v>
      </c>
      <c r="E46" s="199">
        <v>95</v>
      </c>
      <c r="F46" s="199">
        <v>86</v>
      </c>
      <c r="G46" s="199">
        <v>6000</v>
      </c>
      <c r="H46" s="199">
        <v>14000</v>
      </c>
      <c r="I46" s="17">
        <f t="shared" si="0"/>
        <v>3.0600000000000005</v>
      </c>
      <c r="J46" s="17">
        <f t="shared" si="1"/>
        <v>3.0600000000000005</v>
      </c>
      <c r="K46" s="17">
        <f t="shared" si="2"/>
        <v>600</v>
      </c>
      <c r="L46" s="129">
        <v>5</v>
      </c>
      <c r="M46" s="130" t="str">
        <f t="shared" si="3"/>
        <v/>
      </c>
      <c r="N46" s="131" t="str">
        <f t="shared" si="4"/>
        <v/>
      </c>
      <c r="O46" s="131" t="str">
        <f t="shared" si="5"/>
        <v/>
      </c>
      <c r="P46" s="233" t="s">
        <v>185</v>
      </c>
      <c r="Q46" s="132"/>
      <c r="R46" s="200" t="str">
        <f t="shared" si="6"/>
        <v/>
      </c>
      <c r="S46" s="130" t="str">
        <f t="shared" si="7"/>
        <v/>
      </c>
      <c r="T46" s="130" t="str">
        <f t="shared" si="8"/>
        <v xml:space="preserve">  </v>
      </c>
      <c r="U46" s="130" t="str">
        <f t="shared" si="9"/>
        <v/>
      </c>
      <c r="V46" s="130" t="str">
        <f t="shared" si="10"/>
        <v xml:space="preserve"> </v>
      </c>
      <c r="W46" s="278">
        <v>1842</v>
      </c>
      <c r="X46" s="278">
        <v>2234</v>
      </c>
      <c r="Y46" s="267"/>
      <c r="Z46" s="267"/>
      <c r="AA46" s="267"/>
    </row>
    <row r="47" spans="1:27" ht="19.149999999999999" customHeight="1">
      <c r="A47" s="56"/>
      <c r="B47" s="182" t="s">
        <v>167</v>
      </c>
      <c r="C47" s="201"/>
      <c r="D47" s="201"/>
      <c r="E47" s="201"/>
      <c r="F47" s="201"/>
      <c r="G47" s="201"/>
      <c r="H47" s="201"/>
      <c r="I47" s="1"/>
      <c r="J47" s="1"/>
      <c r="K47" s="17"/>
      <c r="L47" s="183"/>
      <c r="M47" s="14"/>
      <c r="N47" s="184"/>
      <c r="O47" s="184"/>
      <c r="P47" s="52"/>
      <c r="Q47" s="21"/>
      <c r="R47" s="202"/>
      <c r="S47" s="14"/>
      <c r="T47" s="14"/>
      <c r="U47" s="14"/>
      <c r="V47" s="185"/>
      <c r="W47" s="270"/>
      <c r="X47" s="271"/>
      <c r="Y47" s="269"/>
      <c r="Z47" s="269"/>
      <c r="AA47" s="269"/>
    </row>
    <row r="48" spans="1:27" ht="18" customHeight="1">
      <c r="A48" s="50"/>
      <c r="B48" s="54"/>
      <c r="C48" s="203"/>
      <c r="D48" s="203"/>
      <c r="E48" s="203"/>
      <c r="F48" s="203"/>
      <c r="G48" s="203"/>
      <c r="H48" s="203"/>
      <c r="I48" s="19"/>
      <c r="J48" s="19"/>
      <c r="K48" s="17"/>
      <c r="L48" s="53"/>
      <c r="M48" s="353" t="s">
        <v>165</v>
      </c>
      <c r="N48" s="353"/>
      <c r="O48" s="353"/>
      <c r="P48" s="135"/>
      <c r="Q48" s="5"/>
      <c r="R48" s="197"/>
      <c r="S48" s="354" t="s">
        <v>164</v>
      </c>
      <c r="T48" s="352" t="s">
        <v>647</v>
      </c>
      <c r="U48" s="352"/>
      <c r="V48" s="352"/>
      <c r="W48" s="272"/>
      <c r="X48" s="273"/>
      <c r="Y48" s="265"/>
      <c r="Z48" s="265"/>
      <c r="AA48" s="265"/>
    </row>
    <row r="49" spans="1:27" ht="20.5" customHeight="1">
      <c r="A49" s="58"/>
      <c r="B49" s="19"/>
      <c r="C49" s="204"/>
      <c r="D49" s="204"/>
      <c r="E49" s="204"/>
      <c r="F49" s="204"/>
      <c r="G49" s="204"/>
      <c r="H49" s="204"/>
      <c r="I49" s="204"/>
      <c r="J49" s="204"/>
      <c r="K49" s="204"/>
      <c r="L49" s="169" t="s">
        <v>0</v>
      </c>
      <c r="M49" s="25" t="s">
        <v>168</v>
      </c>
      <c r="N49" s="26" t="s">
        <v>169</v>
      </c>
      <c r="O49" s="25" t="s">
        <v>170</v>
      </c>
      <c r="P49" s="177"/>
      <c r="Q49" s="55"/>
      <c r="R49" s="205"/>
      <c r="S49" s="355"/>
      <c r="T49" s="2" t="s">
        <v>8</v>
      </c>
      <c r="U49" s="2" t="s">
        <v>9</v>
      </c>
      <c r="V49" s="2" t="s">
        <v>10</v>
      </c>
      <c r="W49" s="274"/>
      <c r="X49" s="275"/>
      <c r="Y49" s="266"/>
      <c r="Z49" s="266"/>
      <c r="AA49" s="266"/>
    </row>
    <row r="50" spans="1:27">
      <c r="A50" s="17" t="s">
        <v>16</v>
      </c>
      <c r="B50" s="17" t="s">
        <v>17</v>
      </c>
      <c r="C50" s="17"/>
      <c r="D50" s="17"/>
      <c r="E50" s="17"/>
      <c r="F50" s="17"/>
      <c r="G50" s="17">
        <v>5.5</v>
      </c>
      <c r="H50" s="17">
        <v>350</v>
      </c>
      <c r="I50" s="17">
        <f>IF($L$8="M",(($L$5*0.9*E50)+0.1*E50),(($L$5*0.9*C50)+(0.1*C50)))</f>
        <v>0</v>
      </c>
      <c r="J50" s="17">
        <f>IF($L$8="M",(($L$6*0.9*F50)+0.1*F50),(($L$6*0.9*D50)+(0.1*D50)))</f>
        <v>0</v>
      </c>
      <c r="K50" s="17">
        <f>IF($L$2="sustenance fishing", (IF($L$8="M", $L$7*0.9*X50+0.1*X50,$L$7*0.9*W50+0.1*W50)),IF($L$8="M",(($L$7*0.9*H50)+0.1*H50),(($L$7*0.9*G50)+(0.1*G50))))</f>
        <v>0.55000000000000004</v>
      </c>
      <c r="L50" s="18">
        <v>5</v>
      </c>
      <c r="M50" s="2" t="str">
        <f>IF($L$5="","",IF(I50=0,"NA",I50))</f>
        <v/>
      </c>
      <c r="N50" s="24" t="str">
        <f>IF($L$6="","",IF(J50=0,"NA",J50))</f>
        <v/>
      </c>
      <c r="O50" s="24" t="str">
        <f>IF($L$7="","",IF(K50=0,"NA",K50))</f>
        <v/>
      </c>
      <c r="P50" s="177"/>
      <c r="Q50" s="43"/>
      <c r="R50" s="193" t="str">
        <f t="shared" ref="R50:R113" si="11">IF(Q50="","",IF(Q50=T(Q50),VALUE(RIGHT(Q50,LEN(Q50)-1)),Q50))</f>
        <v/>
      </c>
      <c r="S50" s="2" t="str">
        <f>IF(AND(LEFT(Q50)="&lt;",R50&gt;L50),"High","")</f>
        <v/>
      </c>
      <c r="T50" s="2" t="str">
        <f>IF(OR(LEFT(Q50)="&lt;",M50="NA",AND(ISNUMBER(L50),R50&lt;L50),R50=""),"  ",IF(($P$4*R50*0.00834)&gt;=(M50*$L$4*0.00834),"YES"," "))</f>
        <v xml:space="preserve">  </v>
      </c>
      <c r="U50" s="2" t="str">
        <f>IF(OR(LEFT(Q50)="&lt;",N50="NA",AND(ISNUMBER(L50),R50&lt;L50),R50=""),"",IF(($T$4*R50*0.00834)&gt;=(N50*$L$4*0.00834),"YES"," "))</f>
        <v/>
      </c>
      <c r="V50" s="2" t="str">
        <f>IF(OR(LEFT(Q50)="&lt;",O50="NA",AND(ISNUMBER(L50),R50&lt;L50),R50="")," ",IF(($T$4*R50*0.00834)&gt;=(O50*$L$4*0.00834),"YES"," "))</f>
        <v xml:space="preserve"> </v>
      </c>
      <c r="W50" s="277">
        <v>5</v>
      </c>
      <c r="X50" s="277">
        <v>56</v>
      </c>
      <c r="Y50" s="266"/>
      <c r="Z50" s="266"/>
      <c r="AA50" s="266"/>
    </row>
    <row r="51" spans="1:27">
      <c r="A51" s="17" t="s">
        <v>16</v>
      </c>
      <c r="B51" s="17" t="s">
        <v>18</v>
      </c>
      <c r="C51" s="17"/>
      <c r="D51" s="17"/>
      <c r="E51" s="17"/>
      <c r="F51" s="17"/>
      <c r="G51" s="17"/>
      <c r="H51" s="17"/>
      <c r="I51" s="17">
        <f t="shared" ref="I51:I114" si="12">IF($L$8="M",(($L$5*0.9*E51)+0.1*E51),(($L$5*0.9*C51)+(0.1*C51)))</f>
        <v>0</v>
      </c>
      <c r="J51" s="17">
        <f t="shared" ref="J51:J114" si="13">IF($L$8="M",(($L$6*0.9*F51)+0.1*F51),(($L$6*0.9*D51)+(0.1*D51)))</f>
        <v>0</v>
      </c>
      <c r="K51" s="17">
        <f t="shared" ref="K51:K114" si="14">IF($L$2="sustenance fishing", (IF($L$8="M", $L$7*0.9*X51+0.1*X51,$L$7*0.9*W51+0.1*W51)),IF($L$8="M",(($L$7*0.9*H51)+0.1*H51),(($L$7*0.9*G51)+(0.1*G51))))</f>
        <v>0</v>
      </c>
      <c r="L51" s="18">
        <v>2</v>
      </c>
      <c r="M51" s="2" t="str">
        <f t="shared" ref="M51:M114" si="15">IF($L$5="","",IF(I51=0,"NA",I51))</f>
        <v/>
      </c>
      <c r="N51" s="24" t="str">
        <f t="shared" ref="N51:N114" si="16">IF($L$6="","",IF(J51=0,"NA",J51))</f>
        <v/>
      </c>
      <c r="O51" s="24" t="str">
        <f t="shared" ref="O51:O114" si="17">IF($L$7="","",IF(K51=0,"NA",K51))</f>
        <v/>
      </c>
      <c r="P51" s="177"/>
      <c r="Q51" s="43"/>
      <c r="R51" s="193" t="str">
        <f t="shared" si="11"/>
        <v/>
      </c>
      <c r="S51" s="2" t="str">
        <f t="shared" ref="S51:S114" si="18">IF(AND(LEFT(Q51)="&lt;",R51&gt;L51),"High","")</f>
        <v/>
      </c>
      <c r="T51" s="2" t="str">
        <f t="shared" ref="T51:T114" si="19">IF(OR(LEFT(Q51)="&lt;",M51="NA",AND(ISNUMBER(L51),R51&lt;L51),R51=""),"  ",IF(($P$4*R51*0.00834)&gt;=(M51*$L$4*0.00834),"YES"," "))</f>
        <v xml:space="preserve">  </v>
      </c>
      <c r="U51" s="2" t="str">
        <f t="shared" ref="U51:U114" si="20">IF(OR(LEFT(Q51)="&lt;",N51="NA",AND(ISNUMBER(L51),R51&lt;L51),R51=""),"",IF(($T$4*R51*0.00834)&gt;=(N51*$L$4*0.00834),"YES"," "))</f>
        <v/>
      </c>
      <c r="V51" s="2" t="str">
        <f t="shared" ref="V51:V114" si="21">IF(OR(LEFT(Q51)="&lt;",O51="NA",AND(ISNUMBER(L51),R51&lt;L51),R51="")," ",IF(($T$4*R51*0.00834)&gt;=(O51*$L$4*0.00834),"YES"," "))</f>
        <v xml:space="preserve"> </v>
      </c>
      <c r="W51" s="277"/>
      <c r="X51" s="277"/>
      <c r="Y51" s="266" t="s">
        <v>648</v>
      </c>
      <c r="Z51" s="266"/>
      <c r="AA51" s="266"/>
    </row>
    <row r="52" spans="1:27" ht="12.65" customHeight="1">
      <c r="A52" s="249" t="s">
        <v>16</v>
      </c>
      <c r="B52" s="249" t="s">
        <v>187</v>
      </c>
      <c r="C52" s="249"/>
      <c r="D52" s="249"/>
      <c r="E52" s="249"/>
      <c r="F52" s="249"/>
      <c r="G52" s="249"/>
      <c r="H52" s="249"/>
      <c r="I52" s="17">
        <f t="shared" si="12"/>
        <v>0</v>
      </c>
      <c r="J52" s="17">
        <f t="shared" si="13"/>
        <v>0</v>
      </c>
      <c r="K52" s="17">
        <f t="shared" si="14"/>
        <v>0</v>
      </c>
      <c r="L52" s="250">
        <v>0.2</v>
      </c>
      <c r="M52" s="251" t="str">
        <f t="shared" si="15"/>
        <v/>
      </c>
      <c r="N52" s="252" t="str">
        <f t="shared" si="16"/>
        <v/>
      </c>
      <c r="O52" s="252" t="str">
        <f t="shared" si="17"/>
        <v/>
      </c>
      <c r="P52" s="253"/>
      <c r="Q52" s="254"/>
      <c r="R52" s="255" t="str">
        <f t="shared" si="11"/>
        <v/>
      </c>
      <c r="S52" s="251" t="str">
        <f t="shared" si="18"/>
        <v/>
      </c>
      <c r="T52" s="251" t="str">
        <f t="shared" si="19"/>
        <v xml:space="preserve">  </v>
      </c>
      <c r="U52" s="251" t="str">
        <f t="shared" si="20"/>
        <v/>
      </c>
      <c r="V52" s="251" t="str">
        <f t="shared" si="21"/>
        <v xml:space="preserve"> </v>
      </c>
      <c r="W52" s="279"/>
      <c r="X52" s="279"/>
      <c r="Y52" s="269" t="s">
        <v>648</v>
      </c>
      <c r="Z52" s="269"/>
      <c r="AA52" s="269"/>
    </row>
    <row r="53" spans="1:27">
      <c r="A53" s="17" t="s">
        <v>16</v>
      </c>
      <c r="B53" s="17" t="s">
        <v>23</v>
      </c>
      <c r="C53" s="17"/>
      <c r="D53" s="17">
        <v>5</v>
      </c>
      <c r="E53" s="17">
        <v>291</v>
      </c>
      <c r="F53" s="17">
        <v>71</v>
      </c>
      <c r="G53" s="17">
        <v>162</v>
      </c>
      <c r="H53" s="17">
        <v>2250</v>
      </c>
      <c r="I53" s="17">
        <f t="shared" si="12"/>
        <v>0</v>
      </c>
      <c r="J53" s="17">
        <f t="shared" si="13"/>
        <v>0.5</v>
      </c>
      <c r="K53" s="17">
        <f t="shared" si="14"/>
        <v>16.2</v>
      </c>
      <c r="L53" s="18">
        <v>5</v>
      </c>
      <c r="M53" s="2" t="str">
        <f t="shared" si="15"/>
        <v/>
      </c>
      <c r="N53" s="24" t="str">
        <f t="shared" si="16"/>
        <v/>
      </c>
      <c r="O53" s="24" t="str">
        <f t="shared" si="17"/>
        <v/>
      </c>
      <c r="P53" s="177"/>
      <c r="Q53" s="43"/>
      <c r="R53" s="193" t="str">
        <f t="shared" si="11"/>
        <v/>
      </c>
      <c r="S53" s="2" t="str">
        <f t="shared" si="18"/>
        <v/>
      </c>
      <c r="T53" s="2" t="str">
        <f t="shared" si="19"/>
        <v xml:space="preserve">  </v>
      </c>
      <c r="U53" s="2" t="str">
        <f t="shared" si="20"/>
        <v/>
      </c>
      <c r="V53" s="2" t="str">
        <f t="shared" si="21"/>
        <v xml:space="preserve"> </v>
      </c>
      <c r="W53" s="277">
        <v>118</v>
      </c>
      <c r="X53" s="277">
        <v>365</v>
      </c>
      <c r="Y53" s="266"/>
      <c r="Z53" s="266"/>
      <c r="AA53" s="266"/>
    </row>
    <row r="54" spans="1:27">
      <c r="A54" s="17" t="s">
        <v>16</v>
      </c>
      <c r="B54" s="17" t="s">
        <v>25</v>
      </c>
      <c r="C54" s="17"/>
      <c r="D54" s="17"/>
      <c r="E54" s="17"/>
      <c r="F54" s="17"/>
      <c r="G54" s="17">
        <v>0.17</v>
      </c>
      <c r="H54" s="17">
        <v>0.25</v>
      </c>
      <c r="I54" s="17">
        <f t="shared" si="12"/>
        <v>0</v>
      </c>
      <c r="J54" s="17">
        <f t="shared" si="13"/>
        <v>0</v>
      </c>
      <c r="K54" s="17">
        <f t="shared" si="14"/>
        <v>1.7000000000000001E-2</v>
      </c>
      <c r="L54" s="18">
        <v>4</v>
      </c>
      <c r="M54" s="2" t="str">
        <f t="shared" si="15"/>
        <v/>
      </c>
      <c r="N54" s="24" t="str">
        <f t="shared" si="16"/>
        <v/>
      </c>
      <c r="O54" s="24" t="str">
        <f t="shared" si="17"/>
        <v/>
      </c>
      <c r="P54" s="177"/>
      <c r="Q54" s="43"/>
      <c r="R54" s="193" t="str">
        <f t="shared" si="11"/>
        <v/>
      </c>
      <c r="S54" s="2" t="str">
        <f t="shared" si="18"/>
        <v/>
      </c>
      <c r="T54" s="2" t="str">
        <f t="shared" si="19"/>
        <v xml:space="preserve">  </v>
      </c>
      <c r="U54" s="2" t="str">
        <f t="shared" si="20"/>
        <v/>
      </c>
      <c r="V54" s="2" t="str">
        <f t="shared" si="21"/>
        <v xml:space="preserve"> </v>
      </c>
      <c r="W54" s="277">
        <v>0.04</v>
      </c>
      <c r="X54" s="277">
        <v>0.04</v>
      </c>
      <c r="Y54" s="266"/>
      <c r="Z54" s="266"/>
      <c r="AA54" s="266"/>
    </row>
    <row r="55" spans="1:27">
      <c r="A55" s="17" t="s">
        <v>27</v>
      </c>
      <c r="B55" s="42" t="s">
        <v>28</v>
      </c>
      <c r="C55" s="17"/>
      <c r="D55" s="17"/>
      <c r="E55" s="17"/>
      <c r="F55" s="17"/>
      <c r="G55" s="276">
        <v>1.1000000000000001</v>
      </c>
      <c r="H55" s="276">
        <v>1.8</v>
      </c>
      <c r="I55" s="17">
        <f t="shared" si="12"/>
        <v>0</v>
      </c>
      <c r="J55" s="17">
        <f t="shared" si="13"/>
        <v>0</v>
      </c>
      <c r="K55" s="17">
        <f t="shared" si="14"/>
        <v>0.11000000000000001</v>
      </c>
      <c r="L55" s="18">
        <v>5</v>
      </c>
      <c r="M55" s="2" t="str">
        <f t="shared" si="15"/>
        <v/>
      </c>
      <c r="N55" s="24" t="str">
        <f t="shared" si="16"/>
        <v/>
      </c>
      <c r="O55" s="24" t="str">
        <f t="shared" si="17"/>
        <v/>
      </c>
      <c r="P55" s="177"/>
      <c r="Q55" s="43"/>
      <c r="R55" s="193" t="str">
        <f t="shared" si="11"/>
        <v/>
      </c>
      <c r="S55" s="2" t="str">
        <f t="shared" si="18"/>
        <v/>
      </c>
      <c r="T55" s="2" t="str">
        <f t="shared" si="19"/>
        <v xml:space="preserve">  </v>
      </c>
      <c r="U55" s="2" t="str">
        <f t="shared" si="20"/>
        <v/>
      </c>
      <c r="V55" s="2" t="str">
        <f t="shared" si="21"/>
        <v xml:space="preserve"> </v>
      </c>
      <c r="W55" s="277">
        <v>0.27</v>
      </c>
      <c r="X55" s="277">
        <v>0.3</v>
      </c>
      <c r="Y55" s="266"/>
      <c r="Z55" s="266"/>
      <c r="AA55" s="266"/>
    </row>
    <row r="56" spans="1:27">
      <c r="A56" s="17" t="s">
        <v>27</v>
      </c>
      <c r="B56" s="42" t="s">
        <v>29</v>
      </c>
      <c r="C56" s="17"/>
      <c r="D56" s="17"/>
      <c r="E56" s="17"/>
      <c r="F56" s="17"/>
      <c r="G56" s="276">
        <v>10</v>
      </c>
      <c r="H56" s="276">
        <v>40</v>
      </c>
      <c r="I56" s="17">
        <f t="shared" si="12"/>
        <v>0</v>
      </c>
      <c r="J56" s="17">
        <f t="shared" si="13"/>
        <v>0</v>
      </c>
      <c r="K56" s="17">
        <f t="shared" si="14"/>
        <v>1</v>
      </c>
      <c r="L56" s="18">
        <v>5</v>
      </c>
      <c r="M56" s="2" t="str">
        <f t="shared" si="15"/>
        <v/>
      </c>
      <c r="N56" s="24" t="str">
        <f t="shared" si="16"/>
        <v/>
      </c>
      <c r="O56" s="24" t="str">
        <f t="shared" si="17"/>
        <v/>
      </c>
      <c r="P56" s="177"/>
      <c r="Q56" s="43"/>
      <c r="R56" s="193" t="str">
        <f t="shared" si="11"/>
        <v/>
      </c>
      <c r="S56" s="2" t="str">
        <f t="shared" si="18"/>
        <v/>
      </c>
      <c r="T56" s="2" t="str">
        <f t="shared" si="19"/>
        <v xml:space="preserve">  </v>
      </c>
      <c r="U56" s="2" t="str">
        <f t="shared" si="20"/>
        <v/>
      </c>
      <c r="V56" s="2" t="str">
        <f t="shared" si="21"/>
        <v xml:space="preserve"> </v>
      </c>
      <c r="W56" s="277">
        <v>5</v>
      </c>
      <c r="X56" s="277">
        <v>6</v>
      </c>
      <c r="Y56" s="266"/>
      <c r="Z56" s="266"/>
      <c r="AA56" s="266"/>
    </row>
    <row r="57" spans="1:27">
      <c r="A57" s="17" t="s">
        <v>27</v>
      </c>
      <c r="B57" s="42" t="s">
        <v>30</v>
      </c>
      <c r="C57" s="17"/>
      <c r="D57" s="17"/>
      <c r="E57" s="17"/>
      <c r="F57" s="17"/>
      <c r="G57" s="276">
        <v>100</v>
      </c>
      <c r="H57" s="276">
        <v>2000</v>
      </c>
      <c r="I57" s="17">
        <f t="shared" si="12"/>
        <v>0</v>
      </c>
      <c r="J57" s="17">
        <f t="shared" si="13"/>
        <v>0</v>
      </c>
      <c r="K57" s="17">
        <f t="shared" si="14"/>
        <v>10</v>
      </c>
      <c r="L57" s="18">
        <v>5</v>
      </c>
      <c r="M57" s="2" t="str">
        <f t="shared" si="15"/>
        <v/>
      </c>
      <c r="N57" s="24" t="str">
        <f t="shared" si="16"/>
        <v/>
      </c>
      <c r="O57" s="24" t="str">
        <f t="shared" si="17"/>
        <v/>
      </c>
      <c r="P57" s="177"/>
      <c r="Q57" s="43"/>
      <c r="R57" s="193" t="str">
        <f>IF(Q57="","",IF(Q57=T(Q57),VALUE(RIGHT(Q57,LEN(Q57)-1)),Q57))</f>
        <v/>
      </c>
      <c r="S57" s="2" t="str">
        <f>IF(AND(LEFT(Q57)="&lt;",R57&gt;L57),"High","")</f>
        <v/>
      </c>
      <c r="T57" s="2" t="str">
        <f>IF(OR(LEFT(Q57)="&lt;",M57="NA",AND(ISNUMBER(L57),R57&lt;L57),R57=""),"  ",IF(($P$4*R57*0.00834)&gt;=(M57*$L$4*0.00834),"YES"," "))</f>
        <v xml:space="preserve">  </v>
      </c>
      <c r="U57" s="2" t="str">
        <f>IF(OR(LEFT(Q57)="&lt;",N57="NA",AND(ISNUMBER(L57),R57&lt;L57),R57=""),"",IF(($T$4*R57*0.00834)&gt;=(N57*$L$4*0.00834),"YES"," "))</f>
        <v/>
      </c>
      <c r="V57" s="2" t="str">
        <f>IF(OR(LEFT(Q57)="&lt;",O57="NA",AND(ISNUMBER(L57),R57&lt;L57),R57="")," ",IF(($T$4*R57*0.00834)&gt;=(O57*$L$4*0.00834),"YES"," "))</f>
        <v xml:space="preserve"> </v>
      </c>
      <c r="W57" s="277">
        <v>90</v>
      </c>
      <c r="X57" s="277">
        <v>300</v>
      </c>
      <c r="Y57" s="266"/>
      <c r="Z57" s="266"/>
      <c r="AA57" s="266"/>
    </row>
    <row r="58" spans="1:27">
      <c r="A58" s="17" t="s">
        <v>27</v>
      </c>
      <c r="B58" s="42" t="s">
        <v>31</v>
      </c>
      <c r="C58" s="17"/>
      <c r="D58" s="17"/>
      <c r="E58" s="17"/>
      <c r="F58" s="17"/>
      <c r="G58" s="276">
        <v>10</v>
      </c>
      <c r="H58" s="276">
        <v>200</v>
      </c>
      <c r="I58" s="17">
        <f t="shared" si="12"/>
        <v>0</v>
      </c>
      <c r="J58" s="17">
        <f t="shared" si="13"/>
        <v>0</v>
      </c>
      <c r="K58" s="17">
        <f t="shared" si="14"/>
        <v>1</v>
      </c>
      <c r="L58" s="18">
        <v>45</v>
      </c>
      <c r="M58" s="2" t="str">
        <f t="shared" si="15"/>
        <v/>
      </c>
      <c r="N58" s="24" t="str">
        <f t="shared" si="16"/>
        <v/>
      </c>
      <c r="O58" s="24" t="str">
        <f t="shared" si="17"/>
        <v/>
      </c>
      <c r="P58" s="177"/>
      <c r="Q58" s="43"/>
      <c r="R58" s="193" t="str">
        <f>IF(Q58="","",IF(Q58=T(Q58),VALUE(RIGHT(Q58,LEN(Q58)-1)),Q58))</f>
        <v/>
      </c>
      <c r="S58" s="2" t="str">
        <f>IF(AND(LEFT(Q58)="&lt;",R58&gt;L58),"High","")</f>
        <v/>
      </c>
      <c r="T58" s="2" t="str">
        <f>IF(OR(LEFT(Q58)="&lt;",M58="NA",AND(ISNUMBER(L58),R58&lt;L58),R58=""),"  ",IF(($P$4*R58*0.00834)&gt;=(M58*$L$4*0.00834),"YES"," "))</f>
        <v xml:space="preserve">  </v>
      </c>
      <c r="U58" s="2" t="str">
        <f>IF(OR(LEFT(Q58)="&lt;",N58="NA",AND(ISNUMBER(L58),R58&lt;L58),R58=""),"",IF(($T$4*R58*0.00834)&gt;=(N58*$L$4*0.00834),"YES"," "))</f>
        <v/>
      </c>
      <c r="V58" s="2" t="str">
        <f>IF(OR(LEFT(Q58)="&lt;",O58="NA",AND(ISNUMBER(L58),R58&lt;L58),R58="")," ",IF(($T$4*R58*0.00834)&gt;=(O58*$L$4*0.00834),"YES"," "))</f>
        <v xml:space="preserve"> </v>
      </c>
      <c r="W58" s="277">
        <v>10</v>
      </c>
      <c r="X58" s="277">
        <v>40</v>
      </c>
      <c r="Y58" s="266"/>
      <c r="Z58" s="266"/>
      <c r="AA58" s="266"/>
    </row>
    <row r="59" spans="1:27">
      <c r="A59" s="17" t="s">
        <v>27</v>
      </c>
      <c r="B59" s="42" t="s">
        <v>32</v>
      </c>
      <c r="C59" s="17"/>
      <c r="D59" s="17"/>
      <c r="E59" s="17"/>
      <c r="F59" s="17"/>
      <c r="G59" s="276">
        <v>30</v>
      </c>
      <c r="H59" s="276">
        <v>500</v>
      </c>
      <c r="I59" s="17">
        <f t="shared" si="12"/>
        <v>0</v>
      </c>
      <c r="J59" s="17">
        <f t="shared" si="13"/>
        <v>0</v>
      </c>
      <c r="K59" s="17">
        <f t="shared" si="14"/>
        <v>3</v>
      </c>
      <c r="L59" s="18">
        <v>5</v>
      </c>
      <c r="M59" s="2" t="str">
        <f t="shared" si="15"/>
        <v/>
      </c>
      <c r="N59" s="24" t="str">
        <f t="shared" si="16"/>
        <v/>
      </c>
      <c r="O59" s="24" t="str">
        <f t="shared" si="17"/>
        <v/>
      </c>
      <c r="P59" s="177"/>
      <c r="Q59" s="43"/>
      <c r="R59" s="193" t="str">
        <f t="shared" si="11"/>
        <v/>
      </c>
      <c r="S59" s="2" t="str">
        <f t="shared" si="18"/>
        <v/>
      </c>
      <c r="T59" s="2" t="str">
        <f t="shared" si="19"/>
        <v xml:space="preserve">  </v>
      </c>
      <c r="U59" s="2" t="str">
        <f t="shared" si="20"/>
        <v/>
      </c>
      <c r="V59" s="2" t="str">
        <f t="shared" si="21"/>
        <v xml:space="preserve"> </v>
      </c>
      <c r="W59" s="277">
        <v>20</v>
      </c>
      <c r="X59" s="277">
        <v>90</v>
      </c>
      <c r="Y59" s="266"/>
      <c r="Z59" s="266"/>
      <c r="AA59" s="266"/>
    </row>
    <row r="60" spans="1:27">
      <c r="A60" s="17" t="s">
        <v>27</v>
      </c>
      <c r="B60" s="42" t="s">
        <v>33</v>
      </c>
      <c r="C60" s="17"/>
      <c r="D60" s="17"/>
      <c r="E60" s="17"/>
      <c r="F60" s="17"/>
      <c r="G60" s="17"/>
      <c r="H60" s="17"/>
      <c r="I60" s="17">
        <f t="shared" si="12"/>
        <v>0</v>
      </c>
      <c r="J60" s="17">
        <f t="shared" si="13"/>
        <v>0</v>
      </c>
      <c r="K60" s="17">
        <f t="shared" si="14"/>
        <v>0</v>
      </c>
      <c r="L60" s="18">
        <v>5</v>
      </c>
      <c r="M60" s="2" t="str">
        <f t="shared" si="15"/>
        <v/>
      </c>
      <c r="N60" s="24" t="str">
        <f t="shared" si="16"/>
        <v/>
      </c>
      <c r="O60" s="24" t="str">
        <f t="shared" si="17"/>
        <v/>
      </c>
      <c r="P60" s="177"/>
      <c r="Q60" s="43"/>
      <c r="R60" s="193" t="str">
        <f t="shared" si="11"/>
        <v/>
      </c>
      <c r="S60" s="2" t="str">
        <f t="shared" si="18"/>
        <v/>
      </c>
      <c r="T60" s="2" t="str">
        <f t="shared" si="19"/>
        <v xml:space="preserve">  </v>
      </c>
      <c r="U60" s="2" t="str">
        <f t="shared" si="20"/>
        <v/>
      </c>
      <c r="V60" s="2" t="str">
        <f t="shared" si="21"/>
        <v xml:space="preserve"> </v>
      </c>
      <c r="W60" s="277"/>
      <c r="X60" s="277"/>
      <c r="Y60" s="266" t="s">
        <v>648</v>
      </c>
      <c r="Z60" s="266"/>
      <c r="AA60" s="266"/>
    </row>
    <row r="61" spans="1:27" ht="26">
      <c r="A61" s="17" t="s">
        <v>27</v>
      </c>
      <c r="B61" s="42" t="s">
        <v>137</v>
      </c>
      <c r="C61" s="17"/>
      <c r="D61" s="17"/>
      <c r="E61" s="17"/>
      <c r="F61" s="17"/>
      <c r="G61" s="276">
        <v>2</v>
      </c>
      <c r="H61" s="276">
        <v>20</v>
      </c>
      <c r="I61" s="17">
        <f t="shared" si="12"/>
        <v>0</v>
      </c>
      <c r="J61" s="17">
        <f t="shared" si="13"/>
        <v>0</v>
      </c>
      <c r="K61" s="17">
        <f t="shared" si="14"/>
        <v>0.2</v>
      </c>
      <c r="L61" s="18">
        <v>25</v>
      </c>
      <c r="M61" s="2" t="str">
        <f t="shared" si="15"/>
        <v/>
      </c>
      <c r="N61" s="24" t="str">
        <f t="shared" si="16"/>
        <v/>
      </c>
      <c r="O61" s="24" t="str">
        <f t="shared" si="17"/>
        <v/>
      </c>
      <c r="P61" s="177"/>
      <c r="Q61" s="43"/>
      <c r="R61" s="193" t="str">
        <f t="shared" si="11"/>
        <v/>
      </c>
      <c r="S61" s="2" t="str">
        <f t="shared" si="18"/>
        <v/>
      </c>
      <c r="T61" s="2" t="str">
        <f t="shared" si="19"/>
        <v xml:space="preserve">  </v>
      </c>
      <c r="U61" s="2" t="str">
        <f t="shared" si="20"/>
        <v/>
      </c>
      <c r="V61" s="2" t="str">
        <f t="shared" si="21"/>
        <v xml:space="preserve"> </v>
      </c>
      <c r="W61" s="277">
        <v>1</v>
      </c>
      <c r="X61" s="277">
        <v>3</v>
      </c>
      <c r="Y61" s="266"/>
      <c r="Z61" s="266"/>
      <c r="AA61" s="266"/>
    </row>
    <row r="62" spans="1:27">
      <c r="A62" s="17" t="s">
        <v>27</v>
      </c>
      <c r="B62" s="42" t="s">
        <v>34</v>
      </c>
      <c r="C62" s="17"/>
      <c r="D62" s="17"/>
      <c r="E62" s="17"/>
      <c r="F62" s="17"/>
      <c r="G62" s="17"/>
      <c r="H62" s="17"/>
      <c r="I62" s="17">
        <f t="shared" si="12"/>
        <v>0</v>
      </c>
      <c r="J62" s="17">
        <f t="shared" si="13"/>
        <v>0</v>
      </c>
      <c r="K62" s="17">
        <f t="shared" si="14"/>
        <v>0</v>
      </c>
      <c r="L62" s="18">
        <v>20</v>
      </c>
      <c r="M62" s="2" t="str">
        <f t="shared" si="15"/>
        <v/>
      </c>
      <c r="N62" s="24" t="str">
        <f t="shared" si="16"/>
        <v/>
      </c>
      <c r="O62" s="24" t="str">
        <f t="shared" si="17"/>
        <v/>
      </c>
      <c r="P62" s="177"/>
      <c r="Q62" s="43"/>
      <c r="R62" s="193" t="str">
        <f t="shared" si="11"/>
        <v/>
      </c>
      <c r="S62" s="2" t="str">
        <f t="shared" si="18"/>
        <v/>
      </c>
      <c r="T62" s="2" t="str">
        <f t="shared" si="19"/>
        <v xml:space="preserve">  </v>
      </c>
      <c r="U62" s="2" t="str">
        <f t="shared" si="20"/>
        <v/>
      </c>
      <c r="V62" s="2" t="str">
        <f t="shared" si="21"/>
        <v xml:space="preserve"> </v>
      </c>
      <c r="W62" s="277"/>
      <c r="X62" s="277"/>
      <c r="Y62" s="266" t="s">
        <v>648</v>
      </c>
      <c r="Z62" s="266"/>
      <c r="AA62" s="266"/>
    </row>
    <row r="63" spans="1:27" ht="26">
      <c r="A63" s="17" t="s">
        <v>27</v>
      </c>
      <c r="B63" s="42" t="s">
        <v>138</v>
      </c>
      <c r="C63" s="17"/>
      <c r="D63" s="17"/>
      <c r="E63" s="17"/>
      <c r="F63" s="17"/>
      <c r="G63" s="276">
        <v>500</v>
      </c>
      <c r="H63" s="276">
        <v>2000</v>
      </c>
      <c r="I63" s="17">
        <f t="shared" si="12"/>
        <v>0</v>
      </c>
      <c r="J63" s="17">
        <f t="shared" si="13"/>
        <v>0</v>
      </c>
      <c r="K63" s="17">
        <f t="shared" si="14"/>
        <v>50</v>
      </c>
      <c r="L63" s="18">
        <v>5</v>
      </c>
      <c r="M63" s="2" t="str">
        <f t="shared" si="15"/>
        <v/>
      </c>
      <c r="N63" s="24" t="str">
        <f t="shared" si="16"/>
        <v/>
      </c>
      <c r="O63" s="24" t="str">
        <f t="shared" si="17"/>
        <v/>
      </c>
      <c r="P63" s="177"/>
      <c r="Q63" s="43"/>
      <c r="R63" s="193" t="str">
        <f t="shared" si="11"/>
        <v/>
      </c>
      <c r="S63" s="2" t="str">
        <f t="shared" si="18"/>
        <v/>
      </c>
      <c r="T63" s="2" t="str">
        <f t="shared" si="19"/>
        <v xml:space="preserve">  </v>
      </c>
      <c r="U63" s="2" t="str">
        <f t="shared" si="20"/>
        <v/>
      </c>
      <c r="V63" s="2" t="str">
        <f t="shared" si="21"/>
        <v xml:space="preserve"> </v>
      </c>
      <c r="W63" s="277">
        <v>200</v>
      </c>
      <c r="X63" s="277">
        <v>300</v>
      </c>
      <c r="Y63" s="266"/>
      <c r="Z63" s="266"/>
      <c r="AA63" s="266"/>
    </row>
    <row r="64" spans="1:27">
      <c r="A64" s="17" t="s">
        <v>27</v>
      </c>
      <c r="B64" s="42" t="s">
        <v>35</v>
      </c>
      <c r="C64" s="17">
        <v>8.7200000000000006</v>
      </c>
      <c r="D64" s="17">
        <v>6.69</v>
      </c>
      <c r="E64" s="17">
        <v>13</v>
      </c>
      <c r="F64" s="17">
        <v>7.9</v>
      </c>
      <c r="G64" s="276">
        <v>0.02</v>
      </c>
      <c r="H64" s="276">
        <v>0.02</v>
      </c>
      <c r="I64" s="17">
        <f t="shared" si="12"/>
        <v>0.87200000000000011</v>
      </c>
      <c r="J64" s="17">
        <f t="shared" si="13"/>
        <v>0.66900000000000004</v>
      </c>
      <c r="K64" s="17">
        <f t="shared" si="14"/>
        <v>2E-3</v>
      </c>
      <c r="L64" s="18">
        <v>20</v>
      </c>
      <c r="M64" s="2" t="str">
        <f t="shared" si="15"/>
        <v/>
      </c>
      <c r="N64" s="24" t="str">
        <f t="shared" si="16"/>
        <v/>
      </c>
      <c r="O64" s="24" t="str">
        <f t="shared" si="17"/>
        <v/>
      </c>
      <c r="P64" s="177"/>
      <c r="Q64" s="43"/>
      <c r="R64" s="193" t="str">
        <f t="shared" si="11"/>
        <v/>
      </c>
      <c r="S64" s="2" t="str">
        <f t="shared" si="18"/>
        <v/>
      </c>
      <c r="T64" s="2" t="str">
        <f t="shared" si="19"/>
        <v xml:space="preserve">  </v>
      </c>
      <c r="U64" s="2" t="str">
        <f t="shared" si="20"/>
        <v/>
      </c>
      <c r="V64" s="2" t="str">
        <f t="shared" si="21"/>
        <v xml:space="preserve"> </v>
      </c>
      <c r="W64" s="277">
        <v>4.0000000000000001E-3</v>
      </c>
      <c r="X64" s="277">
        <v>4.0000000000000001E-3</v>
      </c>
      <c r="Y64" s="266"/>
      <c r="Z64" s="266"/>
      <c r="AA64" s="266"/>
    </row>
    <row r="65" spans="1:1252 4103:4113" s="176" customFormat="1">
      <c r="A65" s="17" t="s">
        <v>27</v>
      </c>
      <c r="B65" s="42" t="s">
        <v>36</v>
      </c>
      <c r="C65" s="17"/>
      <c r="D65" s="17"/>
      <c r="E65" s="17"/>
      <c r="F65" s="17"/>
      <c r="G65" s="276">
        <v>4000</v>
      </c>
      <c r="H65" s="276">
        <v>200000</v>
      </c>
      <c r="I65" s="17">
        <f t="shared" si="12"/>
        <v>0</v>
      </c>
      <c r="J65" s="17">
        <f t="shared" si="13"/>
        <v>0</v>
      </c>
      <c r="K65" s="17">
        <f t="shared" si="14"/>
        <v>400</v>
      </c>
      <c r="L65" s="18">
        <v>5</v>
      </c>
      <c r="M65" s="2" t="str">
        <f t="shared" si="15"/>
        <v/>
      </c>
      <c r="N65" s="24" t="str">
        <f t="shared" si="16"/>
        <v/>
      </c>
      <c r="O65" s="24" t="str">
        <f t="shared" si="17"/>
        <v/>
      </c>
      <c r="P65" s="177"/>
      <c r="Q65" s="43"/>
      <c r="R65" s="193" t="str">
        <f t="shared" si="11"/>
        <v/>
      </c>
      <c r="S65" s="2" t="str">
        <f t="shared" si="18"/>
        <v/>
      </c>
      <c r="T65" s="2" t="str">
        <f t="shared" si="19"/>
        <v xml:space="preserve">  </v>
      </c>
      <c r="U65" s="2" t="str">
        <f t="shared" si="20"/>
        <v/>
      </c>
      <c r="V65" s="2" t="str">
        <f t="shared" si="21"/>
        <v xml:space="preserve"> </v>
      </c>
      <c r="W65" s="280">
        <v>4000</v>
      </c>
      <c r="X65" s="277">
        <v>30000</v>
      </c>
      <c r="Y65" s="266"/>
      <c r="Z65" s="266"/>
      <c r="AA65" s="266"/>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c r="AML65" s="1"/>
      <c r="AMM65" s="1"/>
      <c r="AMN65" s="1"/>
      <c r="AMO65" s="1"/>
      <c r="AMP65" s="1"/>
      <c r="AMQ65" s="1"/>
      <c r="AMR65" s="1"/>
      <c r="AMS65" s="1"/>
      <c r="AMT65" s="1"/>
      <c r="AMU65" s="1"/>
      <c r="AMV65" s="1"/>
      <c r="AMW65" s="1"/>
      <c r="AMX65" s="1"/>
      <c r="AMY65" s="1"/>
      <c r="AMZ65" s="1"/>
      <c r="ANA65" s="1"/>
      <c r="ANB65" s="1"/>
      <c r="ANC65" s="1"/>
      <c r="AND65" s="1"/>
      <c r="ANE65" s="1"/>
      <c r="ANF65" s="1"/>
      <c r="ANG65" s="1"/>
      <c r="ANH65" s="1"/>
      <c r="ANI65" s="1"/>
      <c r="ANJ65" s="1"/>
      <c r="ANK65" s="1"/>
      <c r="ANL65" s="1"/>
      <c r="ANM65" s="1"/>
      <c r="ANN65" s="1"/>
      <c r="ANO65" s="1"/>
      <c r="ANP65" s="1"/>
      <c r="ANQ65" s="1"/>
      <c r="ANR65" s="1"/>
      <c r="ANS65" s="1"/>
      <c r="ANT65" s="1"/>
      <c r="ANU65" s="1"/>
      <c r="ANV65" s="1"/>
      <c r="ANW65" s="1"/>
      <c r="ANX65" s="1"/>
      <c r="ANY65" s="1"/>
      <c r="ANZ65" s="1"/>
      <c r="AOA65" s="1"/>
      <c r="AOB65" s="1"/>
      <c r="AOC65" s="1"/>
      <c r="AOD65" s="1"/>
      <c r="AOE65" s="1"/>
      <c r="AOF65" s="1"/>
      <c r="AOG65" s="1"/>
      <c r="AOH65" s="1"/>
      <c r="AOI65" s="1"/>
      <c r="AOJ65" s="1"/>
      <c r="AOK65" s="1"/>
      <c r="AOL65" s="1"/>
      <c r="AOM65" s="1"/>
      <c r="AON65" s="1"/>
      <c r="AOO65" s="1"/>
      <c r="AOP65" s="1"/>
      <c r="AOQ65" s="1"/>
      <c r="AOR65" s="1"/>
      <c r="AOS65" s="1"/>
      <c r="AOT65" s="1"/>
      <c r="AOU65" s="1"/>
      <c r="AOV65" s="1"/>
      <c r="AOW65" s="1"/>
      <c r="AOX65" s="1"/>
      <c r="AOY65" s="1"/>
      <c r="AOZ65" s="1"/>
      <c r="APA65" s="1"/>
      <c r="APB65" s="1"/>
      <c r="APC65" s="1"/>
      <c r="APD65" s="1"/>
      <c r="APE65" s="1"/>
      <c r="APF65" s="1"/>
      <c r="APG65" s="1"/>
      <c r="APH65" s="1"/>
      <c r="API65" s="1"/>
      <c r="APJ65" s="1"/>
      <c r="APK65" s="1"/>
      <c r="APL65" s="1"/>
      <c r="APM65" s="1"/>
      <c r="APN65" s="1"/>
      <c r="APO65" s="1"/>
      <c r="APP65" s="1"/>
      <c r="APQ65" s="1"/>
      <c r="APR65" s="1"/>
      <c r="APS65" s="1"/>
      <c r="APT65" s="1"/>
      <c r="APU65" s="1"/>
      <c r="APV65" s="1"/>
      <c r="APW65" s="1"/>
      <c r="APX65" s="1"/>
      <c r="APY65" s="1"/>
      <c r="APZ65" s="1"/>
      <c r="AQA65" s="1"/>
      <c r="AQB65" s="1"/>
      <c r="AQC65" s="1"/>
      <c r="AQD65" s="1"/>
      <c r="AQE65" s="1"/>
      <c r="AQF65" s="1"/>
      <c r="AQG65" s="1"/>
      <c r="AQH65" s="1"/>
      <c r="AQI65" s="1"/>
      <c r="AQJ65" s="1"/>
      <c r="AQK65" s="1"/>
      <c r="AQL65" s="1"/>
      <c r="AQM65" s="1"/>
      <c r="AQN65" s="1"/>
      <c r="AQO65" s="1"/>
      <c r="AQP65" s="1"/>
      <c r="AQQ65" s="1"/>
      <c r="AQR65" s="1"/>
      <c r="AQS65" s="1"/>
      <c r="AQT65" s="1"/>
      <c r="AQU65" s="1"/>
      <c r="AQV65" s="1"/>
      <c r="AQW65" s="1"/>
      <c r="AQX65" s="1"/>
      <c r="AQY65" s="1"/>
      <c r="AQZ65" s="1"/>
      <c r="ARA65" s="1"/>
      <c r="ARB65" s="1"/>
      <c r="ARC65" s="1"/>
      <c r="ARD65" s="1"/>
      <c r="ARE65" s="1"/>
      <c r="ARF65" s="1"/>
      <c r="ARG65" s="1"/>
      <c r="ARH65" s="1"/>
      <c r="ARI65" s="1"/>
      <c r="ARJ65" s="1"/>
      <c r="ARK65" s="1"/>
      <c r="ARL65" s="1"/>
      <c r="ARM65" s="1"/>
      <c r="ARN65" s="1"/>
      <c r="ARO65" s="1"/>
      <c r="ARP65" s="1"/>
      <c r="ARQ65" s="1"/>
      <c r="ARR65" s="1"/>
      <c r="ARS65" s="1"/>
      <c r="ART65" s="1"/>
      <c r="ARU65" s="1"/>
      <c r="ARV65" s="1"/>
      <c r="ARW65" s="1"/>
      <c r="ARX65" s="1"/>
      <c r="ARY65" s="1"/>
      <c r="ARZ65" s="1"/>
      <c r="ASA65" s="1"/>
      <c r="ASB65" s="1"/>
      <c r="ASC65" s="1"/>
      <c r="ASD65" s="1"/>
      <c r="ASE65" s="1"/>
      <c r="ASF65" s="1"/>
      <c r="ASG65" s="1"/>
      <c r="ASH65" s="1"/>
      <c r="ASI65" s="1"/>
      <c r="ASJ65" s="1"/>
      <c r="ASK65" s="1"/>
      <c r="ASL65" s="1"/>
      <c r="ASM65" s="1"/>
      <c r="ASN65" s="1"/>
      <c r="ASO65" s="1"/>
      <c r="ASP65" s="1"/>
      <c r="ASQ65" s="1"/>
      <c r="ASR65" s="1"/>
      <c r="ASS65" s="1"/>
      <c r="AST65" s="1"/>
      <c r="ASU65" s="1"/>
      <c r="ASV65" s="1"/>
      <c r="ASW65" s="1"/>
      <c r="ASX65" s="1"/>
      <c r="ASY65" s="1"/>
      <c r="ASZ65" s="1"/>
      <c r="ATA65" s="1"/>
      <c r="ATB65" s="1"/>
      <c r="ATC65" s="1"/>
      <c r="ATD65" s="1"/>
      <c r="ATE65" s="1"/>
      <c r="ATF65" s="1"/>
      <c r="ATG65" s="1"/>
      <c r="ATH65" s="1"/>
      <c r="ATI65" s="1"/>
      <c r="ATJ65" s="1"/>
      <c r="ATK65" s="1"/>
      <c r="ATL65" s="1"/>
      <c r="ATM65" s="1"/>
      <c r="ATN65" s="1"/>
      <c r="ATO65" s="1"/>
      <c r="ATP65" s="1"/>
      <c r="ATQ65" s="1"/>
      <c r="ATR65" s="1"/>
      <c r="ATS65" s="1"/>
      <c r="ATT65" s="1"/>
      <c r="ATU65" s="1"/>
      <c r="ATV65" s="1"/>
      <c r="ATW65" s="1"/>
      <c r="ATX65" s="1"/>
      <c r="ATY65" s="1"/>
      <c r="ATZ65" s="1"/>
      <c r="AUA65" s="1"/>
      <c r="AUB65" s="1"/>
      <c r="AUC65" s="1"/>
      <c r="AUD65" s="1"/>
      <c r="AUE65" s="1"/>
      <c r="AUF65" s="1"/>
      <c r="AUG65" s="1"/>
      <c r="AUH65" s="1"/>
      <c r="AUI65" s="1"/>
      <c r="AUJ65" s="1"/>
      <c r="AUK65" s="1"/>
      <c r="AUL65" s="1"/>
      <c r="AUM65" s="1"/>
      <c r="AUN65" s="1"/>
      <c r="AUO65" s="1"/>
      <c r="AUP65" s="1"/>
      <c r="AUQ65" s="1"/>
      <c r="AUR65" s="1"/>
      <c r="AUS65" s="1"/>
      <c r="AUT65" s="1"/>
      <c r="AUU65" s="1"/>
      <c r="AUV65" s="1"/>
      <c r="AUW65" s="1"/>
      <c r="AUX65" s="1"/>
      <c r="AUY65" s="1"/>
      <c r="AUZ65" s="1"/>
      <c r="AVA65" s="1"/>
      <c r="AVB65" s="1"/>
      <c r="AVC65" s="1"/>
      <c r="AVD65" s="1"/>
      <c r="FAU65" s="1"/>
      <c r="FAV65" s="1"/>
      <c r="FAW65" s="1"/>
      <c r="FAX65" s="1"/>
      <c r="FAY65" s="1"/>
      <c r="FAZ65" s="1"/>
      <c r="FBA65" s="1"/>
      <c r="FBB65" s="1"/>
      <c r="FBC65" s="1"/>
      <c r="FBD65" s="1"/>
      <c r="FBE65" s="1"/>
    </row>
    <row r="66" spans="1:1252 4103:4113">
      <c r="A66" s="17" t="s">
        <v>37</v>
      </c>
      <c r="B66" s="42" t="s">
        <v>38</v>
      </c>
      <c r="C66" s="17"/>
      <c r="D66" s="17"/>
      <c r="E66" s="17"/>
      <c r="F66" s="17"/>
      <c r="G66" s="276">
        <v>4.8000000000000001E-2</v>
      </c>
      <c r="H66" s="276">
        <v>0.05</v>
      </c>
      <c r="I66" s="17">
        <f t="shared" si="12"/>
        <v>0</v>
      </c>
      <c r="J66" s="17">
        <f t="shared" si="13"/>
        <v>0</v>
      </c>
      <c r="K66" s="17">
        <f t="shared" si="14"/>
        <v>4.8000000000000004E-3</v>
      </c>
      <c r="L66" s="18">
        <v>5</v>
      </c>
      <c r="M66" s="2" t="str">
        <f t="shared" si="15"/>
        <v/>
      </c>
      <c r="N66" s="24" t="str">
        <f t="shared" si="16"/>
        <v/>
      </c>
      <c r="O66" s="24" t="str">
        <f t="shared" si="17"/>
        <v/>
      </c>
      <c r="P66" s="177"/>
      <c r="Q66" s="43"/>
      <c r="R66" s="193" t="str">
        <f t="shared" si="11"/>
        <v/>
      </c>
      <c r="S66" s="2" t="str">
        <f t="shared" si="18"/>
        <v/>
      </c>
      <c r="T66" s="2" t="str">
        <f t="shared" si="19"/>
        <v xml:space="preserve">  </v>
      </c>
      <c r="U66" s="2" t="str">
        <f t="shared" si="20"/>
        <v/>
      </c>
      <c r="V66" s="2" t="str">
        <f t="shared" si="21"/>
        <v xml:space="preserve"> </v>
      </c>
      <c r="W66" s="277">
        <v>8.0000000000000002E-3</v>
      </c>
      <c r="X66" s="277">
        <v>8.0999999999999996E-3</v>
      </c>
      <c r="Y66" s="266"/>
      <c r="Z66" s="266"/>
      <c r="AA66" s="266"/>
    </row>
    <row r="67" spans="1:1252 4103:4113">
      <c r="A67" s="17" t="s">
        <v>37</v>
      </c>
      <c r="B67" s="42" t="s">
        <v>39</v>
      </c>
      <c r="C67" s="17"/>
      <c r="D67" s="17"/>
      <c r="E67" s="17"/>
      <c r="F67" s="17"/>
      <c r="G67" s="276">
        <v>1000</v>
      </c>
      <c r="H67" s="276">
        <v>2000</v>
      </c>
      <c r="I67" s="17">
        <f t="shared" si="12"/>
        <v>0</v>
      </c>
      <c r="J67" s="17">
        <f t="shared" si="13"/>
        <v>0</v>
      </c>
      <c r="K67" s="17">
        <f t="shared" si="14"/>
        <v>100</v>
      </c>
      <c r="L67" s="18">
        <v>5</v>
      </c>
      <c r="M67" s="2" t="str">
        <f t="shared" si="15"/>
        <v/>
      </c>
      <c r="N67" s="24" t="str">
        <f t="shared" si="16"/>
        <v/>
      </c>
      <c r="O67" s="24" t="str">
        <f t="shared" si="17"/>
        <v/>
      </c>
      <c r="P67" s="177"/>
      <c r="Q67" s="43"/>
      <c r="R67" s="193" t="str">
        <f t="shared" si="11"/>
        <v/>
      </c>
      <c r="S67" s="2" t="str">
        <f t="shared" si="18"/>
        <v/>
      </c>
      <c r="T67" s="2" t="str">
        <f t="shared" si="19"/>
        <v xml:space="preserve">  </v>
      </c>
      <c r="U67" s="2" t="str">
        <f t="shared" si="20"/>
        <v/>
      </c>
      <c r="V67" s="2" t="str">
        <f t="shared" si="21"/>
        <v xml:space="preserve"> </v>
      </c>
      <c r="W67" s="277">
        <v>300</v>
      </c>
      <c r="X67" s="277">
        <v>400</v>
      </c>
      <c r="Y67" s="266"/>
      <c r="Z67" s="266"/>
      <c r="AA67" s="266"/>
    </row>
    <row r="68" spans="1:1252 4103:4113">
      <c r="A68" s="17" t="s">
        <v>37</v>
      </c>
      <c r="B68" s="42" t="s">
        <v>40</v>
      </c>
      <c r="C68" s="17"/>
      <c r="D68" s="17"/>
      <c r="E68" s="17"/>
      <c r="F68" s="17"/>
      <c r="G68" s="276">
        <v>0.03</v>
      </c>
      <c r="H68" s="276">
        <v>0.1</v>
      </c>
      <c r="I68" s="17">
        <f t="shared" si="12"/>
        <v>0</v>
      </c>
      <c r="J68" s="17">
        <f t="shared" si="13"/>
        <v>0</v>
      </c>
      <c r="K68" s="17">
        <f t="shared" si="14"/>
        <v>3.0000000000000001E-3</v>
      </c>
      <c r="L68" s="18">
        <v>20</v>
      </c>
      <c r="M68" s="2" t="str">
        <f t="shared" si="15"/>
        <v/>
      </c>
      <c r="N68" s="24" t="str">
        <f t="shared" si="16"/>
        <v/>
      </c>
      <c r="O68" s="24" t="str">
        <f t="shared" si="17"/>
        <v/>
      </c>
      <c r="P68" s="177"/>
      <c r="Q68" s="43"/>
      <c r="R68" s="193" t="str">
        <f t="shared" si="11"/>
        <v/>
      </c>
      <c r="S68" s="2" t="str">
        <f t="shared" si="18"/>
        <v/>
      </c>
      <c r="T68" s="2" t="str">
        <f t="shared" si="19"/>
        <v xml:space="preserve">  </v>
      </c>
      <c r="U68" s="2" t="str">
        <f t="shared" si="20"/>
        <v/>
      </c>
      <c r="V68" s="2" t="str">
        <f t="shared" si="21"/>
        <v xml:space="preserve"> </v>
      </c>
      <c r="W68" s="277">
        <v>0.01</v>
      </c>
      <c r="X68" s="277">
        <v>0.02</v>
      </c>
      <c r="Y68" s="266"/>
      <c r="Z68" s="266"/>
      <c r="AA68" s="266"/>
    </row>
    <row r="69" spans="1:1252 4103:4113">
      <c r="A69" s="17" t="s">
        <v>37</v>
      </c>
      <c r="B69" s="42" t="s">
        <v>41</v>
      </c>
      <c r="C69" s="17"/>
      <c r="D69" s="17"/>
      <c r="E69" s="17"/>
      <c r="F69" s="17"/>
      <c r="G69" s="276">
        <v>6</v>
      </c>
      <c r="H69" s="276">
        <v>9</v>
      </c>
      <c r="I69" s="17">
        <f t="shared" si="12"/>
        <v>0</v>
      </c>
      <c r="J69" s="17">
        <f t="shared" si="13"/>
        <v>0</v>
      </c>
      <c r="K69" s="17">
        <f t="shared" si="14"/>
        <v>0.60000000000000009</v>
      </c>
      <c r="L69" s="18">
        <v>5</v>
      </c>
      <c r="M69" s="2" t="str">
        <f t="shared" si="15"/>
        <v/>
      </c>
      <c r="N69" s="24" t="str">
        <f t="shared" si="16"/>
        <v/>
      </c>
      <c r="O69" s="24" t="str">
        <f t="shared" si="17"/>
        <v/>
      </c>
      <c r="P69" s="177"/>
      <c r="Q69" s="43"/>
      <c r="R69" s="193" t="str">
        <f t="shared" si="11"/>
        <v/>
      </c>
      <c r="S69" s="2" t="str">
        <f t="shared" si="18"/>
        <v/>
      </c>
      <c r="T69" s="2" t="str">
        <f t="shared" si="19"/>
        <v xml:space="preserve">  </v>
      </c>
      <c r="U69" s="2" t="str">
        <f t="shared" si="20"/>
        <v/>
      </c>
      <c r="V69" s="2" t="str">
        <f t="shared" si="21"/>
        <v xml:space="preserve"> </v>
      </c>
      <c r="W69" s="277">
        <v>1</v>
      </c>
      <c r="X69" s="277">
        <v>2</v>
      </c>
      <c r="Y69" s="266"/>
      <c r="Z69" s="266"/>
      <c r="AA69" s="266"/>
    </row>
    <row r="70" spans="1:1252 4103:4113">
      <c r="A70" s="17" t="s">
        <v>37</v>
      </c>
      <c r="B70" s="42" t="s">
        <v>42</v>
      </c>
      <c r="C70" s="17"/>
      <c r="D70" s="17"/>
      <c r="E70" s="17"/>
      <c r="F70" s="17"/>
      <c r="G70" s="276">
        <v>300</v>
      </c>
      <c r="H70" s="276">
        <v>600</v>
      </c>
      <c r="I70" s="17">
        <f t="shared" si="12"/>
        <v>0</v>
      </c>
      <c r="J70" s="17">
        <f t="shared" si="13"/>
        <v>0</v>
      </c>
      <c r="K70" s="17">
        <f t="shared" si="14"/>
        <v>30</v>
      </c>
      <c r="L70" s="18">
        <v>5</v>
      </c>
      <c r="M70" s="2" t="str">
        <f t="shared" si="15"/>
        <v/>
      </c>
      <c r="N70" s="24" t="str">
        <f t="shared" si="16"/>
        <v/>
      </c>
      <c r="O70" s="24" t="str">
        <f t="shared" si="17"/>
        <v/>
      </c>
      <c r="P70" s="177"/>
      <c r="Q70" s="43"/>
      <c r="R70" s="193" t="str">
        <f t="shared" si="11"/>
        <v/>
      </c>
      <c r="S70" s="2" t="str">
        <f t="shared" si="18"/>
        <v/>
      </c>
      <c r="T70" s="2" t="str">
        <f t="shared" si="19"/>
        <v xml:space="preserve">  </v>
      </c>
      <c r="U70" s="2" t="str">
        <f t="shared" si="20"/>
        <v/>
      </c>
      <c r="V70" s="2" t="str">
        <f t="shared" si="21"/>
        <v xml:space="preserve"> </v>
      </c>
      <c r="W70" s="277">
        <v>80</v>
      </c>
      <c r="X70" s="277">
        <v>100</v>
      </c>
      <c r="Y70" s="266"/>
      <c r="Z70" s="266"/>
      <c r="AA70" s="266"/>
    </row>
    <row r="71" spans="1:1252 4103:4113">
      <c r="A71" s="17" t="s">
        <v>37</v>
      </c>
      <c r="B71" s="42" t="s">
        <v>43</v>
      </c>
      <c r="C71" s="17"/>
      <c r="D71" s="17"/>
      <c r="E71" s="17"/>
      <c r="F71" s="17"/>
      <c r="G71" s="276">
        <v>4.8000000000000001E-2</v>
      </c>
      <c r="H71" s="276">
        <v>1.1000000000000001</v>
      </c>
      <c r="I71" s="17">
        <f t="shared" si="12"/>
        <v>0</v>
      </c>
      <c r="J71" s="17">
        <f t="shared" si="13"/>
        <v>0</v>
      </c>
      <c r="K71" s="17">
        <f t="shared" si="14"/>
        <v>4.8000000000000004E-3</v>
      </c>
      <c r="L71" s="18">
        <v>6</v>
      </c>
      <c r="M71" s="2" t="str">
        <f t="shared" si="15"/>
        <v/>
      </c>
      <c r="N71" s="24" t="str">
        <f t="shared" si="16"/>
        <v/>
      </c>
      <c r="O71" s="24" t="str">
        <f t="shared" si="17"/>
        <v/>
      </c>
      <c r="P71" s="177"/>
      <c r="Q71" s="43"/>
      <c r="R71" s="193" t="str">
        <f t="shared" si="11"/>
        <v/>
      </c>
      <c r="S71" s="2" t="str">
        <f t="shared" si="18"/>
        <v/>
      </c>
      <c r="T71" s="2" t="str">
        <f t="shared" si="19"/>
        <v xml:space="preserve">  </v>
      </c>
      <c r="U71" s="2" t="str">
        <f t="shared" si="20"/>
        <v/>
      </c>
      <c r="V71" s="2" t="str">
        <f t="shared" si="21"/>
        <v xml:space="preserve"> </v>
      </c>
      <c r="W71" s="277">
        <v>3.9E-2</v>
      </c>
      <c r="X71" s="277">
        <v>0.18</v>
      </c>
      <c r="Y71" s="266"/>
      <c r="Z71" s="266"/>
      <c r="AA71" s="266"/>
    </row>
    <row r="72" spans="1:1252 4103:4113">
      <c r="A72" s="17" t="s">
        <v>37</v>
      </c>
      <c r="B72" s="42" t="s">
        <v>44</v>
      </c>
      <c r="C72" s="17"/>
      <c r="D72" s="17"/>
      <c r="E72" s="17"/>
      <c r="F72" s="17"/>
      <c r="G72" s="17"/>
      <c r="H72" s="17"/>
      <c r="I72" s="17">
        <f t="shared" si="12"/>
        <v>0</v>
      </c>
      <c r="J72" s="17">
        <f t="shared" si="13"/>
        <v>0</v>
      </c>
      <c r="K72" s="17">
        <f t="shared" si="14"/>
        <v>0</v>
      </c>
      <c r="L72" s="18">
        <v>5</v>
      </c>
      <c r="M72" s="2" t="str">
        <f t="shared" si="15"/>
        <v/>
      </c>
      <c r="N72" s="24" t="str">
        <f t="shared" si="16"/>
        <v/>
      </c>
      <c r="O72" s="24" t="str">
        <f t="shared" si="17"/>
        <v/>
      </c>
      <c r="P72" s="177"/>
      <c r="Q72" s="43"/>
      <c r="R72" s="193" t="str">
        <f t="shared" si="11"/>
        <v/>
      </c>
      <c r="S72" s="2" t="str">
        <f t="shared" si="18"/>
        <v/>
      </c>
      <c r="T72" s="2" t="str">
        <f t="shared" si="19"/>
        <v xml:space="preserve">  </v>
      </c>
      <c r="U72" s="2" t="str">
        <f t="shared" si="20"/>
        <v/>
      </c>
      <c r="V72" s="2" t="str">
        <f t="shared" si="21"/>
        <v xml:space="preserve"> </v>
      </c>
      <c r="W72" s="277"/>
      <c r="X72" s="277"/>
      <c r="Y72" s="266" t="s">
        <v>648</v>
      </c>
      <c r="Z72" s="266"/>
      <c r="AA72" s="266"/>
    </row>
    <row r="73" spans="1:1252 4103:4113">
      <c r="A73" s="17" t="s">
        <v>37</v>
      </c>
      <c r="B73" s="42" t="s">
        <v>45</v>
      </c>
      <c r="C73" s="17"/>
      <c r="D73" s="17"/>
      <c r="E73" s="17"/>
      <c r="F73" s="17"/>
      <c r="G73" s="276">
        <v>600</v>
      </c>
      <c r="H73" s="276">
        <v>800</v>
      </c>
      <c r="I73" s="17">
        <f t="shared" si="12"/>
        <v>0</v>
      </c>
      <c r="J73" s="17">
        <f t="shared" si="13"/>
        <v>0</v>
      </c>
      <c r="K73" s="17">
        <f t="shared" si="14"/>
        <v>60</v>
      </c>
      <c r="L73" s="18">
        <v>5</v>
      </c>
      <c r="M73" s="2" t="str">
        <f t="shared" si="15"/>
        <v/>
      </c>
      <c r="N73" s="24" t="str">
        <f t="shared" si="16"/>
        <v/>
      </c>
      <c r="O73" s="24" t="str">
        <f t="shared" si="17"/>
        <v/>
      </c>
      <c r="P73" s="177"/>
      <c r="Q73" s="43"/>
      <c r="R73" s="193" t="str">
        <f t="shared" si="11"/>
        <v/>
      </c>
      <c r="S73" s="2" t="str">
        <f t="shared" si="18"/>
        <v/>
      </c>
      <c r="T73" s="2" t="str">
        <f t="shared" si="19"/>
        <v xml:space="preserve">  </v>
      </c>
      <c r="U73" s="2" t="str">
        <f t="shared" si="20"/>
        <v/>
      </c>
      <c r="V73" s="2" t="str">
        <f t="shared" si="21"/>
        <v xml:space="preserve"> </v>
      </c>
      <c r="W73" s="277">
        <v>100</v>
      </c>
      <c r="X73" s="277">
        <v>100</v>
      </c>
      <c r="Y73" s="266"/>
      <c r="Z73" s="266"/>
      <c r="AA73" s="266"/>
    </row>
    <row r="74" spans="1:1252 4103:4113">
      <c r="A74" s="17" t="s">
        <v>37</v>
      </c>
      <c r="B74" s="42" t="s">
        <v>46</v>
      </c>
      <c r="C74" s="17"/>
      <c r="D74" s="17"/>
      <c r="E74" s="17"/>
      <c r="F74" s="17"/>
      <c r="G74" s="276">
        <v>4.2000000000000003E-2</v>
      </c>
      <c r="H74" s="276">
        <v>9.7000000000000003E-2</v>
      </c>
      <c r="I74" s="17">
        <f t="shared" si="12"/>
        <v>0</v>
      </c>
      <c r="J74" s="17">
        <f t="shared" si="13"/>
        <v>0</v>
      </c>
      <c r="K74" s="17">
        <f t="shared" si="14"/>
        <v>4.2000000000000006E-3</v>
      </c>
      <c r="L74" s="18">
        <v>16.5</v>
      </c>
      <c r="M74" s="2" t="str">
        <f t="shared" si="15"/>
        <v/>
      </c>
      <c r="N74" s="24" t="str">
        <f t="shared" si="16"/>
        <v/>
      </c>
      <c r="O74" s="24" t="str">
        <f t="shared" si="17"/>
        <v/>
      </c>
      <c r="P74" s="177"/>
      <c r="Q74" s="43"/>
      <c r="R74" s="193" t="str">
        <f t="shared" si="11"/>
        <v/>
      </c>
      <c r="S74" s="2" t="str">
        <f t="shared" si="18"/>
        <v/>
      </c>
      <c r="T74" s="2" t="str">
        <f t="shared" si="19"/>
        <v xml:space="preserve">  </v>
      </c>
      <c r="U74" s="2" t="str">
        <f t="shared" si="20"/>
        <v/>
      </c>
      <c r="V74" s="2" t="str">
        <f t="shared" si="21"/>
        <v xml:space="preserve"> </v>
      </c>
      <c r="W74" s="277">
        <v>1.2999999999999999E-2</v>
      </c>
      <c r="X74" s="277">
        <v>1.6E-2</v>
      </c>
      <c r="Y74" s="266"/>
      <c r="Z74" s="266"/>
      <c r="AA74" s="266"/>
    </row>
    <row r="75" spans="1:1252 4103:4113">
      <c r="A75" s="17" t="s">
        <v>37</v>
      </c>
      <c r="B75" s="42" t="s">
        <v>47</v>
      </c>
      <c r="C75" s="17"/>
      <c r="D75" s="17"/>
      <c r="E75" s="17"/>
      <c r="F75" s="17"/>
      <c r="G75" s="276">
        <v>8.4999999999999995E-4</v>
      </c>
      <c r="H75" s="276">
        <v>8.7000000000000001E-4</v>
      </c>
      <c r="I75" s="17">
        <f t="shared" si="12"/>
        <v>0</v>
      </c>
      <c r="J75" s="17">
        <f t="shared" si="13"/>
        <v>0</v>
      </c>
      <c r="K75" s="17">
        <f t="shared" si="14"/>
        <v>8.5000000000000006E-5</v>
      </c>
      <c r="L75" s="18">
        <v>5</v>
      </c>
      <c r="M75" s="2" t="str">
        <f t="shared" si="15"/>
        <v/>
      </c>
      <c r="N75" s="24" t="str">
        <f t="shared" si="16"/>
        <v/>
      </c>
      <c r="O75" s="24" t="str">
        <f t="shared" si="17"/>
        <v/>
      </c>
      <c r="P75" s="177"/>
      <c r="Q75" s="43"/>
      <c r="R75" s="193" t="str">
        <f t="shared" si="11"/>
        <v/>
      </c>
      <c r="S75" s="2" t="str">
        <f t="shared" si="18"/>
        <v/>
      </c>
      <c r="T75" s="2" t="str">
        <f t="shared" si="19"/>
        <v xml:space="preserve">  </v>
      </c>
      <c r="U75" s="2" t="str">
        <f t="shared" si="20"/>
        <v/>
      </c>
      <c r="V75" s="2" t="str">
        <f t="shared" si="21"/>
        <v xml:space="preserve"> </v>
      </c>
      <c r="W75" s="277">
        <v>1.3999999999999999E-4</v>
      </c>
      <c r="X75" s="277">
        <v>1.3999999999999999E-4</v>
      </c>
      <c r="Y75" s="277" t="s">
        <v>650</v>
      </c>
      <c r="Z75" s="266"/>
      <c r="AA75" s="266"/>
    </row>
    <row r="76" spans="1:1252 4103:4113">
      <c r="A76" s="17" t="s">
        <v>37</v>
      </c>
      <c r="B76" s="42" t="s">
        <v>48</v>
      </c>
      <c r="C76" s="17"/>
      <c r="D76" s="17"/>
      <c r="E76" s="17"/>
      <c r="F76" s="17"/>
      <c r="G76" s="17"/>
      <c r="H76" s="17"/>
      <c r="I76" s="17">
        <f t="shared" si="12"/>
        <v>0</v>
      </c>
      <c r="J76" s="17">
        <f t="shared" si="13"/>
        <v>0</v>
      </c>
      <c r="K76" s="17">
        <f t="shared" si="14"/>
        <v>0</v>
      </c>
      <c r="L76" s="18">
        <v>5</v>
      </c>
      <c r="M76" s="2" t="str">
        <f t="shared" si="15"/>
        <v/>
      </c>
      <c r="N76" s="24" t="str">
        <f t="shared" si="16"/>
        <v/>
      </c>
      <c r="O76" s="24" t="str">
        <f t="shared" si="17"/>
        <v/>
      </c>
      <c r="P76" s="177"/>
      <c r="Q76" s="43"/>
      <c r="R76" s="193" t="str">
        <f t="shared" si="11"/>
        <v/>
      </c>
      <c r="S76" s="2" t="str">
        <f t="shared" si="18"/>
        <v/>
      </c>
      <c r="T76" s="2" t="str">
        <f t="shared" si="19"/>
        <v xml:space="preserve">  </v>
      </c>
      <c r="U76" s="2" t="str">
        <f t="shared" si="20"/>
        <v/>
      </c>
      <c r="V76" s="2" t="str">
        <f t="shared" si="21"/>
        <v xml:space="preserve"> </v>
      </c>
      <c r="W76" s="277"/>
      <c r="X76" s="277"/>
      <c r="Y76" s="266" t="s">
        <v>648</v>
      </c>
      <c r="Z76" s="266"/>
      <c r="AA76" s="266"/>
    </row>
    <row r="77" spans="1:1252 4103:4113">
      <c r="A77" s="17" t="s">
        <v>37</v>
      </c>
      <c r="B77" s="42" t="s">
        <v>49</v>
      </c>
      <c r="C77" s="17"/>
      <c r="D77" s="17"/>
      <c r="E77" s="17"/>
      <c r="F77" s="17"/>
      <c r="G77" s="17"/>
      <c r="H77" s="17"/>
      <c r="I77" s="17">
        <f t="shared" si="12"/>
        <v>0</v>
      </c>
      <c r="J77" s="17">
        <f t="shared" si="13"/>
        <v>0</v>
      </c>
      <c r="K77" s="17">
        <f t="shared" si="14"/>
        <v>0</v>
      </c>
      <c r="L77" s="18">
        <v>5</v>
      </c>
      <c r="M77" s="2" t="str">
        <f t="shared" si="15"/>
        <v/>
      </c>
      <c r="N77" s="24" t="str">
        <f t="shared" si="16"/>
        <v/>
      </c>
      <c r="O77" s="24" t="str">
        <f t="shared" si="17"/>
        <v/>
      </c>
      <c r="P77" s="177"/>
      <c r="Q77" s="43"/>
      <c r="R77" s="193" t="str">
        <f t="shared" si="11"/>
        <v/>
      </c>
      <c r="S77" s="2" t="str">
        <f t="shared" si="18"/>
        <v/>
      </c>
      <c r="T77" s="2" t="str">
        <f t="shared" si="19"/>
        <v xml:space="preserve">  </v>
      </c>
      <c r="U77" s="2" t="str">
        <f t="shared" si="20"/>
        <v/>
      </c>
      <c r="V77" s="2" t="str">
        <f t="shared" si="21"/>
        <v xml:space="preserve"> </v>
      </c>
      <c r="W77" s="277"/>
      <c r="X77" s="277"/>
      <c r="Y77" s="266" t="s">
        <v>648</v>
      </c>
      <c r="Z77" s="266"/>
      <c r="AA77" s="266"/>
    </row>
    <row r="78" spans="1:1252 4103:4113">
      <c r="A78" s="17" t="s">
        <v>37</v>
      </c>
      <c r="B78" s="42" t="s">
        <v>50</v>
      </c>
      <c r="C78" s="17"/>
      <c r="D78" s="17"/>
      <c r="E78" s="17"/>
      <c r="F78" s="17"/>
      <c r="G78" s="276">
        <v>50</v>
      </c>
      <c r="H78" s="276">
        <v>60</v>
      </c>
      <c r="I78" s="17">
        <f t="shared" si="12"/>
        <v>0</v>
      </c>
      <c r="J78" s="17">
        <f t="shared" si="13"/>
        <v>0</v>
      </c>
      <c r="K78" s="17">
        <f t="shared" si="14"/>
        <v>5</v>
      </c>
      <c r="L78" s="18">
        <v>5</v>
      </c>
      <c r="M78" s="2" t="str">
        <f t="shared" si="15"/>
        <v/>
      </c>
      <c r="N78" s="24" t="str">
        <f t="shared" si="16"/>
        <v/>
      </c>
      <c r="O78" s="24" t="str">
        <f t="shared" si="17"/>
        <v/>
      </c>
      <c r="P78" s="177"/>
      <c r="Q78" s="43"/>
      <c r="R78" s="193" t="str">
        <f t="shared" si="11"/>
        <v/>
      </c>
      <c r="S78" s="2" t="str">
        <f t="shared" si="18"/>
        <v/>
      </c>
      <c r="T78" s="2" t="str">
        <f t="shared" si="19"/>
        <v xml:space="preserve">  </v>
      </c>
      <c r="U78" s="2" t="str">
        <f t="shared" si="20"/>
        <v/>
      </c>
      <c r="V78" s="2" t="str">
        <f t="shared" si="21"/>
        <v xml:space="preserve"> </v>
      </c>
      <c r="W78" s="277">
        <v>9</v>
      </c>
      <c r="X78" s="277">
        <v>9</v>
      </c>
      <c r="Y78" s="266"/>
      <c r="Z78" s="266"/>
      <c r="AA78" s="266"/>
    </row>
    <row r="79" spans="1:1252 4103:4113">
      <c r="A79" s="17" t="s">
        <v>37</v>
      </c>
      <c r="B79" s="42" t="s">
        <v>51</v>
      </c>
      <c r="C79" s="17"/>
      <c r="D79" s="17"/>
      <c r="E79" s="17"/>
      <c r="F79" s="17"/>
      <c r="G79" s="17"/>
      <c r="H79" s="17"/>
      <c r="I79" s="17">
        <f t="shared" si="12"/>
        <v>0</v>
      </c>
      <c r="J79" s="17">
        <f t="shared" si="13"/>
        <v>0</v>
      </c>
      <c r="K79" s="17">
        <f t="shared" si="14"/>
        <v>0</v>
      </c>
      <c r="L79" s="18">
        <v>5</v>
      </c>
      <c r="M79" s="2" t="str">
        <f t="shared" si="15"/>
        <v/>
      </c>
      <c r="N79" s="24" t="str">
        <f t="shared" si="16"/>
        <v/>
      </c>
      <c r="O79" s="24" t="str">
        <f t="shared" si="17"/>
        <v/>
      </c>
      <c r="P79" s="177"/>
      <c r="Q79" s="43"/>
      <c r="R79" s="193" t="str">
        <f t="shared" si="11"/>
        <v/>
      </c>
      <c r="S79" s="2" t="str">
        <f t="shared" si="18"/>
        <v/>
      </c>
      <c r="T79" s="2" t="str">
        <f t="shared" si="19"/>
        <v xml:space="preserve">  </v>
      </c>
      <c r="U79" s="2" t="str">
        <f t="shared" si="20"/>
        <v/>
      </c>
      <c r="V79" s="2" t="str">
        <f t="shared" si="21"/>
        <v xml:space="preserve"> </v>
      </c>
      <c r="W79" s="277"/>
      <c r="X79" s="277"/>
      <c r="Y79" s="266" t="s">
        <v>648</v>
      </c>
      <c r="Z79" s="266"/>
      <c r="AA79" s="266"/>
    </row>
    <row r="80" spans="1:1252 4103:4113">
      <c r="A80" s="17" t="s">
        <v>37</v>
      </c>
      <c r="B80" s="42" t="s">
        <v>52</v>
      </c>
      <c r="C80" s="17"/>
      <c r="D80" s="17"/>
      <c r="E80" s="17"/>
      <c r="F80" s="17"/>
      <c r="G80" s="276">
        <v>200</v>
      </c>
      <c r="H80" s="276">
        <v>200</v>
      </c>
      <c r="I80" s="17">
        <f t="shared" si="12"/>
        <v>0</v>
      </c>
      <c r="J80" s="17">
        <f t="shared" si="13"/>
        <v>0</v>
      </c>
      <c r="K80" s="17">
        <f t="shared" si="14"/>
        <v>20</v>
      </c>
      <c r="L80" s="18">
        <v>5</v>
      </c>
      <c r="M80" s="2" t="str">
        <f t="shared" si="15"/>
        <v/>
      </c>
      <c r="N80" s="24" t="str">
        <f t="shared" si="16"/>
        <v/>
      </c>
      <c r="O80" s="24" t="str">
        <f t="shared" si="17"/>
        <v/>
      </c>
      <c r="P80" s="177"/>
      <c r="Q80" s="43"/>
      <c r="R80" s="193" t="str">
        <f t="shared" si="11"/>
        <v/>
      </c>
      <c r="S80" s="2" t="str">
        <f t="shared" si="18"/>
        <v/>
      </c>
      <c r="T80" s="2" t="str">
        <f t="shared" si="19"/>
        <v xml:space="preserve">  </v>
      </c>
      <c r="U80" s="2" t="str">
        <f t="shared" si="20"/>
        <v/>
      </c>
      <c r="V80" s="2" t="str">
        <f t="shared" si="21"/>
        <v xml:space="preserve"> </v>
      </c>
      <c r="W80" s="277">
        <v>40</v>
      </c>
      <c r="X80" s="277">
        <v>40</v>
      </c>
      <c r="Y80" s="266"/>
      <c r="Z80" s="266"/>
      <c r="AA80" s="266"/>
    </row>
    <row r="81" spans="1:27">
      <c r="A81" s="17" t="s">
        <v>37</v>
      </c>
      <c r="B81" s="42" t="s">
        <v>53</v>
      </c>
      <c r="C81" s="17"/>
      <c r="D81" s="17"/>
      <c r="E81" s="17"/>
      <c r="F81" s="17"/>
      <c r="G81" s="276">
        <v>1.3999999999999999E-4</v>
      </c>
      <c r="H81" s="276">
        <v>6.8999999999999999E-3</v>
      </c>
      <c r="I81" s="17">
        <f t="shared" si="12"/>
        <v>0</v>
      </c>
      <c r="J81" s="17">
        <f t="shared" si="13"/>
        <v>0</v>
      </c>
      <c r="K81" s="17">
        <f t="shared" si="14"/>
        <v>1.4E-5</v>
      </c>
      <c r="L81" s="18">
        <v>45</v>
      </c>
      <c r="M81" s="2" t="str">
        <f t="shared" si="15"/>
        <v/>
      </c>
      <c r="N81" s="24" t="str">
        <f t="shared" si="16"/>
        <v/>
      </c>
      <c r="O81" s="24" t="str">
        <f t="shared" si="17"/>
        <v/>
      </c>
      <c r="P81" s="177"/>
      <c r="Q81" s="43"/>
      <c r="R81" s="193" t="str">
        <f t="shared" si="11"/>
        <v/>
      </c>
      <c r="S81" s="2" t="str">
        <f t="shared" si="18"/>
        <v/>
      </c>
      <c r="T81" s="2" t="str">
        <f t="shared" si="19"/>
        <v xml:space="preserve">  </v>
      </c>
      <c r="U81" s="2" t="str">
        <f t="shared" si="20"/>
        <v/>
      </c>
      <c r="V81" s="2" t="str">
        <f t="shared" si="21"/>
        <v xml:space="preserve"> </v>
      </c>
      <c r="W81" s="277">
        <v>1.2999999999999999E-4</v>
      </c>
      <c r="X81" s="277">
        <v>1.1000000000000001E-3</v>
      </c>
      <c r="Y81" s="266"/>
      <c r="Z81" s="266"/>
      <c r="AA81" s="266"/>
    </row>
    <row r="82" spans="1:27">
      <c r="A82" s="17" t="s">
        <v>37</v>
      </c>
      <c r="B82" s="42" t="s">
        <v>54</v>
      </c>
      <c r="C82" s="17"/>
      <c r="D82" s="17"/>
      <c r="E82" s="17"/>
      <c r="F82" s="17"/>
      <c r="G82" s="276">
        <v>8.4999999999999995E-4</v>
      </c>
      <c r="H82" s="276">
        <v>8.7000000000000001E-4</v>
      </c>
      <c r="I82" s="17">
        <f t="shared" si="12"/>
        <v>0</v>
      </c>
      <c r="J82" s="17">
        <f t="shared" si="13"/>
        <v>0</v>
      </c>
      <c r="K82" s="17">
        <f t="shared" si="14"/>
        <v>8.5000000000000006E-5</v>
      </c>
      <c r="L82" s="18">
        <v>8</v>
      </c>
      <c r="M82" s="2" t="str">
        <f t="shared" si="15"/>
        <v/>
      </c>
      <c r="N82" s="24" t="str">
        <f t="shared" si="16"/>
        <v/>
      </c>
      <c r="O82" s="24" t="str">
        <f t="shared" si="17"/>
        <v/>
      </c>
      <c r="P82" s="177"/>
      <c r="Q82" s="43"/>
      <c r="R82" s="193" t="str">
        <f t="shared" si="11"/>
        <v/>
      </c>
      <c r="S82" s="2" t="str">
        <f t="shared" si="18"/>
        <v/>
      </c>
      <c r="T82" s="2" t="str">
        <f t="shared" si="19"/>
        <v xml:space="preserve">  </v>
      </c>
      <c r="U82" s="2" t="str">
        <f t="shared" si="20"/>
        <v/>
      </c>
      <c r="V82" s="2" t="str">
        <f t="shared" si="21"/>
        <v xml:space="preserve"> </v>
      </c>
      <c r="W82" s="277">
        <v>1.3999999999999999E-4</v>
      </c>
      <c r="X82" s="277">
        <v>1.3999999999999999E-4</v>
      </c>
      <c r="Y82" s="266"/>
      <c r="Z82" s="266"/>
      <c r="AA82" s="266"/>
    </row>
    <row r="83" spans="1:27">
      <c r="A83" s="17" t="s">
        <v>37</v>
      </c>
      <c r="B83" s="42" t="s">
        <v>55</v>
      </c>
      <c r="C83" s="17"/>
      <c r="D83" s="17"/>
      <c r="E83" s="17"/>
      <c r="F83" s="17"/>
      <c r="G83" s="276">
        <v>8.5000000000000006E-5</v>
      </c>
      <c r="H83" s="276">
        <v>8.7000000000000001E-5</v>
      </c>
      <c r="I83" s="17">
        <f t="shared" si="12"/>
        <v>0</v>
      </c>
      <c r="J83" s="17">
        <f t="shared" si="13"/>
        <v>0</v>
      </c>
      <c r="K83" s="17">
        <f t="shared" si="14"/>
        <v>8.5000000000000016E-6</v>
      </c>
      <c r="L83" s="18">
        <v>5</v>
      </c>
      <c r="M83" s="2" t="str">
        <f t="shared" si="15"/>
        <v/>
      </c>
      <c r="N83" s="24" t="str">
        <f t="shared" si="16"/>
        <v/>
      </c>
      <c r="O83" s="24" t="str">
        <f t="shared" si="17"/>
        <v/>
      </c>
      <c r="P83" s="177"/>
      <c r="Q83" s="43"/>
      <c r="R83" s="193" t="str">
        <f t="shared" si="11"/>
        <v/>
      </c>
      <c r="S83" s="2" t="str">
        <f t="shared" si="18"/>
        <v/>
      </c>
      <c r="T83" s="2" t="str">
        <f t="shared" si="19"/>
        <v xml:space="preserve">  </v>
      </c>
      <c r="U83" s="2" t="str">
        <f t="shared" si="20"/>
        <v/>
      </c>
      <c r="V83" s="2" t="str">
        <f t="shared" si="21"/>
        <v xml:space="preserve"> </v>
      </c>
      <c r="W83" s="277">
        <v>1.4E-5</v>
      </c>
      <c r="X83" s="277">
        <v>1.4E-5</v>
      </c>
      <c r="Y83" s="266"/>
      <c r="Z83" s="266"/>
      <c r="AA83" s="266"/>
    </row>
    <row r="84" spans="1:27">
      <c r="A84" s="17" t="s">
        <v>37</v>
      </c>
      <c r="B84" s="42" t="s">
        <v>56</v>
      </c>
      <c r="C84" s="17"/>
      <c r="D84" s="17"/>
      <c r="E84" s="17"/>
      <c r="F84" s="17"/>
      <c r="G84" s="17"/>
      <c r="H84" s="17"/>
      <c r="I84" s="17">
        <f t="shared" si="12"/>
        <v>0</v>
      </c>
      <c r="J84" s="17">
        <f t="shared" si="13"/>
        <v>0</v>
      </c>
      <c r="K84" s="17">
        <f t="shared" si="14"/>
        <v>0</v>
      </c>
      <c r="L84" s="18">
        <v>5</v>
      </c>
      <c r="M84" s="2" t="str">
        <f t="shared" si="15"/>
        <v/>
      </c>
      <c r="N84" s="24" t="str">
        <f t="shared" si="16"/>
        <v/>
      </c>
      <c r="O84" s="24" t="str">
        <f t="shared" si="17"/>
        <v/>
      </c>
      <c r="P84" s="177"/>
      <c r="Q84" s="43"/>
      <c r="R84" s="193" t="str">
        <f t="shared" si="11"/>
        <v/>
      </c>
      <c r="S84" s="2" t="str">
        <f t="shared" si="18"/>
        <v/>
      </c>
      <c r="T84" s="2" t="str">
        <f t="shared" si="19"/>
        <v xml:space="preserve">  </v>
      </c>
      <c r="U84" s="2" t="str">
        <f t="shared" si="20"/>
        <v/>
      </c>
      <c r="V84" s="2" t="str">
        <f t="shared" si="21"/>
        <v xml:space="preserve"> </v>
      </c>
      <c r="W84" s="277"/>
      <c r="X84" s="277"/>
      <c r="Y84" s="266" t="s">
        <v>648</v>
      </c>
      <c r="Z84" s="266"/>
      <c r="AA84" s="266"/>
    </row>
    <row r="85" spans="1:27">
      <c r="A85" s="17" t="s">
        <v>37</v>
      </c>
      <c r="B85" s="42" t="s">
        <v>57</v>
      </c>
      <c r="C85" s="17"/>
      <c r="D85" s="17"/>
      <c r="E85" s="17"/>
      <c r="F85" s="17"/>
      <c r="G85" s="276">
        <v>8.5000000000000006E-3</v>
      </c>
      <c r="H85" s="276">
        <v>8.6999999999999994E-3</v>
      </c>
      <c r="I85" s="17">
        <f t="shared" si="12"/>
        <v>0</v>
      </c>
      <c r="J85" s="17">
        <f t="shared" si="13"/>
        <v>0</v>
      </c>
      <c r="K85" s="17">
        <f t="shared" si="14"/>
        <v>8.5000000000000006E-4</v>
      </c>
      <c r="L85" s="18">
        <v>5</v>
      </c>
      <c r="M85" s="2" t="str">
        <f t="shared" si="15"/>
        <v/>
      </c>
      <c r="N85" s="24" t="str">
        <f t="shared" si="16"/>
        <v/>
      </c>
      <c r="O85" s="24" t="str">
        <f t="shared" si="17"/>
        <v/>
      </c>
      <c r="P85" s="177"/>
      <c r="Q85" s="43"/>
      <c r="R85" s="193" t="str">
        <f t="shared" si="11"/>
        <v/>
      </c>
      <c r="S85" s="2" t="str">
        <f t="shared" si="18"/>
        <v/>
      </c>
      <c r="T85" s="2" t="str">
        <f t="shared" si="19"/>
        <v xml:space="preserve">  </v>
      </c>
      <c r="U85" s="2" t="str">
        <f t="shared" si="20"/>
        <v/>
      </c>
      <c r="V85" s="2" t="str">
        <f t="shared" si="21"/>
        <v xml:space="preserve"> </v>
      </c>
      <c r="W85" s="277">
        <v>1.4E-3</v>
      </c>
      <c r="X85" s="277">
        <v>1.4E-3</v>
      </c>
      <c r="Y85" s="266"/>
      <c r="Z85" s="266"/>
      <c r="AA85" s="266"/>
    </row>
    <row r="86" spans="1:27">
      <c r="A86" s="17" t="s">
        <v>37</v>
      </c>
      <c r="B86" s="42" t="s">
        <v>58</v>
      </c>
      <c r="C86" s="17"/>
      <c r="D86" s="17"/>
      <c r="E86" s="17"/>
      <c r="F86" s="17"/>
      <c r="G86" s="17"/>
      <c r="H86" s="17"/>
      <c r="I86" s="17">
        <f t="shared" si="12"/>
        <v>0</v>
      </c>
      <c r="J86" s="17">
        <f t="shared" si="13"/>
        <v>0</v>
      </c>
      <c r="K86" s="17">
        <f t="shared" si="14"/>
        <v>0</v>
      </c>
      <c r="L86" s="18">
        <v>5</v>
      </c>
      <c r="M86" s="2" t="str">
        <f t="shared" si="15"/>
        <v/>
      </c>
      <c r="N86" s="24" t="str">
        <f t="shared" si="16"/>
        <v/>
      </c>
      <c r="O86" s="24" t="str">
        <f t="shared" si="17"/>
        <v/>
      </c>
      <c r="P86" s="177"/>
      <c r="Q86" s="43"/>
      <c r="R86" s="193" t="str">
        <f t="shared" si="11"/>
        <v/>
      </c>
      <c r="S86" s="2" t="str">
        <f t="shared" si="18"/>
        <v/>
      </c>
      <c r="T86" s="2" t="str">
        <f t="shared" si="19"/>
        <v xml:space="preserve">  </v>
      </c>
      <c r="U86" s="2" t="str">
        <f t="shared" si="20"/>
        <v/>
      </c>
      <c r="V86" s="2" t="str">
        <f t="shared" si="21"/>
        <v xml:space="preserve"> </v>
      </c>
      <c r="W86" s="277"/>
      <c r="X86" s="277"/>
      <c r="Y86" s="266" t="s">
        <v>648</v>
      </c>
      <c r="Z86" s="266"/>
      <c r="AA86" s="266"/>
    </row>
    <row r="87" spans="1:27">
      <c r="A87" s="17" t="s">
        <v>37</v>
      </c>
      <c r="B87" s="42" t="s">
        <v>59</v>
      </c>
      <c r="C87" s="17"/>
      <c r="D87" s="17"/>
      <c r="E87" s="17"/>
      <c r="F87" s="17"/>
      <c r="G87" s="276">
        <v>0.03</v>
      </c>
      <c r="H87" s="276">
        <v>1.4</v>
      </c>
      <c r="I87" s="17">
        <f t="shared" si="12"/>
        <v>0</v>
      </c>
      <c r="J87" s="17">
        <f t="shared" si="13"/>
        <v>0</v>
      </c>
      <c r="K87" s="17">
        <f t="shared" si="14"/>
        <v>3.0000000000000001E-3</v>
      </c>
      <c r="L87" s="18">
        <v>6</v>
      </c>
      <c r="M87" s="2" t="str">
        <f t="shared" si="15"/>
        <v/>
      </c>
      <c r="N87" s="24" t="str">
        <f t="shared" si="16"/>
        <v/>
      </c>
      <c r="O87" s="24" t="str">
        <f t="shared" si="17"/>
        <v/>
      </c>
      <c r="P87" s="177"/>
      <c r="Q87" s="43"/>
      <c r="R87" s="193" t="str">
        <f t="shared" si="11"/>
        <v/>
      </c>
      <c r="S87" s="2" t="str">
        <f t="shared" si="18"/>
        <v/>
      </c>
      <c r="T87" s="2" t="str">
        <f t="shared" si="19"/>
        <v xml:space="preserve">  </v>
      </c>
      <c r="U87" s="2" t="str">
        <f t="shared" si="20"/>
        <v/>
      </c>
      <c r="V87" s="2" t="str">
        <f t="shared" si="21"/>
        <v xml:space="preserve"> </v>
      </c>
      <c r="W87" s="277">
        <v>2.7E-2</v>
      </c>
      <c r="X87" s="277">
        <v>0.23</v>
      </c>
      <c r="Y87" s="266"/>
      <c r="Z87" s="266"/>
      <c r="AA87" s="266"/>
    </row>
    <row r="88" spans="1:27">
      <c r="A88" s="17" t="s">
        <v>37</v>
      </c>
      <c r="B88" s="42" t="s">
        <v>60</v>
      </c>
      <c r="C88" s="17"/>
      <c r="D88" s="17"/>
      <c r="E88" s="17"/>
      <c r="F88" s="17"/>
      <c r="G88" s="276">
        <v>200</v>
      </c>
      <c r="H88" s="276">
        <v>2000</v>
      </c>
      <c r="I88" s="17">
        <f t="shared" si="12"/>
        <v>0</v>
      </c>
      <c r="J88" s="17">
        <f t="shared" si="13"/>
        <v>0</v>
      </c>
      <c r="K88" s="17">
        <f t="shared" si="14"/>
        <v>20</v>
      </c>
      <c r="L88" s="18">
        <v>6</v>
      </c>
      <c r="M88" s="2" t="str">
        <f t="shared" si="15"/>
        <v/>
      </c>
      <c r="N88" s="24" t="str">
        <f t="shared" si="16"/>
        <v/>
      </c>
      <c r="O88" s="24" t="str">
        <f t="shared" si="17"/>
        <v/>
      </c>
      <c r="P88" s="177"/>
      <c r="Q88" s="43"/>
      <c r="R88" s="193" t="str">
        <f t="shared" si="11"/>
        <v/>
      </c>
      <c r="S88" s="2" t="str">
        <f t="shared" si="18"/>
        <v/>
      </c>
      <c r="T88" s="2" t="str">
        <f t="shared" si="19"/>
        <v xml:space="preserve">  </v>
      </c>
      <c r="U88" s="2" t="str">
        <f t="shared" si="20"/>
        <v/>
      </c>
      <c r="V88" s="2" t="str">
        <f t="shared" si="21"/>
        <v xml:space="preserve"> </v>
      </c>
      <c r="W88" s="277">
        <v>200</v>
      </c>
      <c r="X88" s="277">
        <v>400</v>
      </c>
      <c r="Y88" s="266"/>
      <c r="Z88" s="266"/>
      <c r="AA88" s="266"/>
    </row>
    <row r="89" spans="1:27">
      <c r="A89" s="17" t="s">
        <v>37</v>
      </c>
      <c r="B89" s="42" t="s">
        <v>61</v>
      </c>
      <c r="C89" s="17"/>
      <c r="D89" s="17"/>
      <c r="E89" s="17"/>
      <c r="F89" s="17"/>
      <c r="G89" s="276">
        <v>0.22</v>
      </c>
      <c r="H89" s="276">
        <v>0.25</v>
      </c>
      <c r="I89" s="17">
        <f t="shared" si="12"/>
        <v>0</v>
      </c>
      <c r="J89" s="17">
        <f t="shared" si="13"/>
        <v>0</v>
      </c>
      <c r="K89" s="17">
        <f t="shared" si="14"/>
        <v>2.2000000000000002E-2</v>
      </c>
      <c r="L89" s="18">
        <v>10</v>
      </c>
      <c r="M89" s="2" t="str">
        <f t="shared" si="15"/>
        <v/>
      </c>
      <c r="N89" s="24" t="str">
        <f t="shared" si="16"/>
        <v/>
      </c>
      <c r="O89" s="24" t="str">
        <f t="shared" si="17"/>
        <v/>
      </c>
      <c r="P89" s="177"/>
      <c r="Q89" s="43"/>
      <c r="R89" s="193" t="str">
        <f t="shared" si="11"/>
        <v/>
      </c>
      <c r="S89" s="2" t="str">
        <f t="shared" si="18"/>
        <v/>
      </c>
      <c r="T89" s="2" t="str">
        <f t="shared" si="19"/>
        <v xml:space="preserve">  </v>
      </c>
      <c r="U89" s="2" t="str">
        <f t="shared" si="20"/>
        <v/>
      </c>
      <c r="V89" s="2" t="str">
        <f t="shared" si="21"/>
        <v xml:space="preserve"> </v>
      </c>
      <c r="W89" s="277">
        <v>0.04</v>
      </c>
      <c r="X89" s="277">
        <v>0.04</v>
      </c>
      <c r="Y89" s="266"/>
      <c r="Z89" s="266"/>
      <c r="AA89" s="266"/>
    </row>
    <row r="90" spans="1:27">
      <c r="A90" s="17" t="s">
        <v>37</v>
      </c>
      <c r="B90" s="42" t="s">
        <v>62</v>
      </c>
      <c r="C90" s="17"/>
      <c r="D90" s="17"/>
      <c r="E90" s="17"/>
      <c r="F90" s="17"/>
      <c r="G90" s="276">
        <v>6.8000000000000005E-2</v>
      </c>
      <c r="H90" s="276">
        <v>6.8000000000000005E-2</v>
      </c>
      <c r="I90" s="17">
        <f t="shared" si="12"/>
        <v>0</v>
      </c>
      <c r="J90" s="17">
        <f t="shared" si="13"/>
        <v>0</v>
      </c>
      <c r="K90" s="17">
        <f t="shared" si="14"/>
        <v>6.8000000000000005E-3</v>
      </c>
      <c r="L90" s="18">
        <v>5</v>
      </c>
      <c r="M90" s="2" t="str">
        <f t="shared" si="15"/>
        <v/>
      </c>
      <c r="N90" s="24" t="str">
        <f t="shared" si="16"/>
        <v/>
      </c>
      <c r="O90" s="24" t="str">
        <f t="shared" si="17"/>
        <v/>
      </c>
      <c r="P90" s="177"/>
      <c r="Q90" s="43"/>
      <c r="R90" s="193" t="str">
        <f t="shared" si="11"/>
        <v/>
      </c>
      <c r="S90" s="2" t="str">
        <f t="shared" si="18"/>
        <v/>
      </c>
      <c r="T90" s="2" t="str">
        <f t="shared" si="19"/>
        <v xml:space="preserve">  </v>
      </c>
      <c r="U90" s="2" t="str">
        <f t="shared" si="20"/>
        <v/>
      </c>
      <c r="V90" s="2" t="str">
        <f t="shared" si="21"/>
        <v xml:space="preserve"> </v>
      </c>
      <c r="W90" s="277">
        <v>1.0999999999999999E-2</v>
      </c>
      <c r="X90" s="277">
        <v>1.0999999999999999E-2</v>
      </c>
      <c r="Y90" s="266"/>
      <c r="Z90" s="266"/>
      <c r="AA90" s="266"/>
    </row>
    <row r="91" spans="1:27">
      <c r="A91" s="17" t="s">
        <v>37</v>
      </c>
      <c r="B91" s="42" t="s">
        <v>63</v>
      </c>
      <c r="C91" s="17"/>
      <c r="D91" s="17"/>
      <c r="E91" s="17"/>
      <c r="F91" s="17"/>
      <c r="G91" s="276">
        <v>8.5000000000000006E-2</v>
      </c>
      <c r="H91" s="276">
        <v>8.6999999999999994E-2</v>
      </c>
      <c r="I91" s="17">
        <f t="shared" si="12"/>
        <v>0</v>
      </c>
      <c r="J91" s="17">
        <f t="shared" si="13"/>
        <v>0</v>
      </c>
      <c r="K91" s="17">
        <f t="shared" si="14"/>
        <v>8.5000000000000006E-3</v>
      </c>
      <c r="L91" s="18">
        <v>5</v>
      </c>
      <c r="M91" s="2" t="str">
        <f t="shared" si="15"/>
        <v/>
      </c>
      <c r="N91" s="24" t="str">
        <f t="shared" si="16"/>
        <v/>
      </c>
      <c r="O91" s="24" t="str">
        <f t="shared" si="17"/>
        <v/>
      </c>
      <c r="P91" s="177"/>
      <c r="Q91" s="43"/>
      <c r="R91" s="193" t="str">
        <f t="shared" si="11"/>
        <v/>
      </c>
      <c r="S91" s="2" t="str">
        <f t="shared" si="18"/>
        <v/>
      </c>
      <c r="T91" s="2" t="str">
        <f t="shared" si="19"/>
        <v xml:space="preserve">  </v>
      </c>
      <c r="U91" s="2" t="str">
        <f t="shared" si="20"/>
        <v/>
      </c>
      <c r="V91" s="2" t="str">
        <f t="shared" si="21"/>
        <v xml:space="preserve"> </v>
      </c>
      <c r="W91" s="277">
        <v>1.4E-2</v>
      </c>
      <c r="X91" s="277">
        <v>1.4E-2</v>
      </c>
      <c r="Y91" s="266"/>
      <c r="Z91" s="266"/>
      <c r="AA91" s="266"/>
    </row>
    <row r="92" spans="1:27">
      <c r="A92" s="17" t="s">
        <v>37</v>
      </c>
      <c r="B92" s="42" t="s">
        <v>64</v>
      </c>
      <c r="C92" s="17"/>
      <c r="D92" s="17"/>
      <c r="E92" s="17"/>
      <c r="F92" s="17"/>
      <c r="G92" s="276">
        <v>20</v>
      </c>
      <c r="H92" s="276">
        <v>20</v>
      </c>
      <c r="I92" s="17">
        <f t="shared" si="12"/>
        <v>0</v>
      </c>
      <c r="J92" s="17">
        <f t="shared" si="13"/>
        <v>0</v>
      </c>
      <c r="K92" s="17">
        <f t="shared" si="14"/>
        <v>2</v>
      </c>
      <c r="L92" s="18">
        <v>5</v>
      </c>
      <c r="M92" s="2" t="str">
        <f t="shared" si="15"/>
        <v/>
      </c>
      <c r="N92" s="24" t="str">
        <f t="shared" si="16"/>
        <v/>
      </c>
      <c r="O92" s="24" t="str">
        <f t="shared" si="17"/>
        <v/>
      </c>
      <c r="P92" s="177"/>
      <c r="Q92" s="43"/>
      <c r="R92" s="193" t="str">
        <f t="shared" si="11"/>
        <v/>
      </c>
      <c r="S92" s="2" t="str">
        <f t="shared" si="18"/>
        <v/>
      </c>
      <c r="T92" s="2" t="str">
        <f t="shared" si="19"/>
        <v xml:space="preserve">  </v>
      </c>
      <c r="U92" s="2" t="str">
        <f t="shared" si="20"/>
        <v/>
      </c>
      <c r="V92" s="2" t="str">
        <f t="shared" si="21"/>
        <v xml:space="preserve"> </v>
      </c>
      <c r="W92" s="277">
        <v>3</v>
      </c>
      <c r="X92" s="277">
        <v>3</v>
      </c>
      <c r="Y92" s="266"/>
      <c r="Z92" s="266"/>
      <c r="AA92" s="266"/>
    </row>
    <row r="93" spans="1:27">
      <c r="A93" s="17" t="s">
        <v>37</v>
      </c>
      <c r="B93" s="42" t="s">
        <v>65</v>
      </c>
      <c r="C93" s="17"/>
      <c r="D93" s="17"/>
      <c r="E93" s="17"/>
      <c r="F93" s="17"/>
      <c r="G93" s="17"/>
      <c r="H93" s="17"/>
      <c r="I93" s="17">
        <f t="shared" si="12"/>
        <v>0</v>
      </c>
      <c r="J93" s="17">
        <f t="shared" si="13"/>
        <v>0</v>
      </c>
      <c r="K93" s="17">
        <f t="shared" si="14"/>
        <v>0</v>
      </c>
      <c r="L93" s="18">
        <v>5</v>
      </c>
      <c r="M93" s="2" t="str">
        <f t="shared" si="15"/>
        <v/>
      </c>
      <c r="N93" s="24" t="str">
        <f t="shared" si="16"/>
        <v/>
      </c>
      <c r="O93" s="24" t="str">
        <f t="shared" si="17"/>
        <v/>
      </c>
      <c r="P93" s="177"/>
      <c r="Q93" s="43"/>
      <c r="R93" s="193" t="str">
        <f t="shared" si="11"/>
        <v/>
      </c>
      <c r="S93" s="2" t="str">
        <f t="shared" si="18"/>
        <v/>
      </c>
      <c r="T93" s="2" t="str">
        <f t="shared" si="19"/>
        <v xml:space="preserve">  </v>
      </c>
      <c r="U93" s="2" t="str">
        <f t="shared" si="20"/>
        <v/>
      </c>
      <c r="V93" s="2" t="str">
        <f t="shared" si="21"/>
        <v xml:space="preserve"> </v>
      </c>
      <c r="W93" s="277"/>
      <c r="X93" s="277"/>
      <c r="Y93" s="266" t="s">
        <v>648</v>
      </c>
      <c r="Z93" s="266"/>
      <c r="AA93" s="266"/>
    </row>
    <row r="94" spans="1:27">
      <c r="A94" s="17" t="s">
        <v>37</v>
      </c>
      <c r="B94" s="42" t="s">
        <v>66</v>
      </c>
      <c r="C94" s="17"/>
      <c r="D94" s="17"/>
      <c r="E94" s="17"/>
      <c r="F94" s="17"/>
      <c r="G94" s="276">
        <v>8.5000000000000006E-5</v>
      </c>
      <c r="H94" s="276">
        <v>8.7000000000000001E-5</v>
      </c>
      <c r="I94" s="17">
        <f t="shared" si="12"/>
        <v>0</v>
      </c>
      <c r="J94" s="17">
        <f t="shared" si="13"/>
        <v>0</v>
      </c>
      <c r="K94" s="17">
        <f t="shared" si="14"/>
        <v>8.5000000000000016E-6</v>
      </c>
      <c r="L94" s="18">
        <v>5</v>
      </c>
      <c r="M94" s="2" t="str">
        <f t="shared" si="15"/>
        <v/>
      </c>
      <c r="N94" s="24" t="str">
        <f t="shared" si="16"/>
        <v/>
      </c>
      <c r="O94" s="24" t="str">
        <f t="shared" si="17"/>
        <v/>
      </c>
      <c r="P94" s="177"/>
      <c r="Q94" s="43"/>
      <c r="R94" s="193" t="str">
        <f t="shared" si="11"/>
        <v/>
      </c>
      <c r="S94" s="2" t="str">
        <f t="shared" si="18"/>
        <v/>
      </c>
      <c r="T94" s="2" t="str">
        <f t="shared" si="19"/>
        <v xml:space="preserve">  </v>
      </c>
      <c r="U94" s="2" t="str">
        <f t="shared" si="20"/>
        <v/>
      </c>
      <c r="V94" s="2" t="str">
        <f t="shared" si="21"/>
        <v xml:space="preserve"> </v>
      </c>
      <c r="W94" s="277">
        <v>1.4E-5</v>
      </c>
      <c r="X94" s="277">
        <v>1.4E-5</v>
      </c>
      <c r="Y94" s="266"/>
      <c r="Z94" s="266"/>
      <c r="AA94" s="266"/>
    </row>
    <row r="95" spans="1:27">
      <c r="A95" s="17" t="s">
        <v>37</v>
      </c>
      <c r="B95" s="42" t="s">
        <v>67</v>
      </c>
      <c r="C95" s="17"/>
      <c r="D95" s="17"/>
      <c r="E95" s="17"/>
      <c r="F95" s="17"/>
      <c r="G95" s="276">
        <v>400</v>
      </c>
      <c r="H95" s="276">
        <v>400</v>
      </c>
      <c r="I95" s="17">
        <f t="shared" si="12"/>
        <v>0</v>
      </c>
      <c r="J95" s="17">
        <f t="shared" si="13"/>
        <v>0</v>
      </c>
      <c r="K95" s="17">
        <f t="shared" si="14"/>
        <v>40</v>
      </c>
      <c r="L95" s="18">
        <v>5</v>
      </c>
      <c r="M95" s="2" t="str">
        <f t="shared" si="15"/>
        <v/>
      </c>
      <c r="N95" s="24" t="str">
        <f t="shared" si="16"/>
        <v/>
      </c>
      <c r="O95" s="24" t="str">
        <f t="shared" si="17"/>
        <v/>
      </c>
      <c r="P95" s="177"/>
      <c r="Q95" s="43"/>
      <c r="R95" s="193" t="str">
        <f t="shared" si="11"/>
        <v/>
      </c>
      <c r="S95" s="2" t="str">
        <f t="shared" si="18"/>
        <v/>
      </c>
      <c r="T95" s="2" t="str">
        <f t="shared" si="19"/>
        <v xml:space="preserve">  </v>
      </c>
      <c r="U95" s="2" t="str">
        <f t="shared" si="20"/>
        <v/>
      </c>
      <c r="V95" s="2" t="str">
        <f t="shared" si="21"/>
        <v xml:space="preserve"> </v>
      </c>
      <c r="W95" s="277">
        <v>70</v>
      </c>
      <c r="X95" s="277">
        <v>70</v>
      </c>
      <c r="Y95" s="266"/>
      <c r="Z95" s="266"/>
      <c r="AA95" s="266"/>
    </row>
    <row r="96" spans="1:27">
      <c r="A96" s="17" t="s">
        <v>37</v>
      </c>
      <c r="B96" s="42" t="s">
        <v>68</v>
      </c>
      <c r="C96" s="17"/>
      <c r="D96" s="17"/>
      <c r="E96" s="17"/>
      <c r="F96" s="17"/>
      <c r="G96" s="276">
        <v>1000</v>
      </c>
      <c r="H96" s="276">
        <v>1000</v>
      </c>
      <c r="I96" s="17">
        <f t="shared" si="12"/>
        <v>0</v>
      </c>
      <c r="J96" s="17">
        <f t="shared" si="13"/>
        <v>0</v>
      </c>
      <c r="K96" s="17">
        <f t="shared" si="14"/>
        <v>100</v>
      </c>
      <c r="L96" s="18">
        <v>5</v>
      </c>
      <c r="M96" s="2" t="str">
        <f t="shared" si="15"/>
        <v/>
      </c>
      <c r="N96" s="24" t="str">
        <f t="shared" si="16"/>
        <v/>
      </c>
      <c r="O96" s="24" t="str">
        <f t="shared" si="17"/>
        <v/>
      </c>
      <c r="P96" s="177"/>
      <c r="Q96" s="43"/>
      <c r="R96" s="193" t="str">
        <f t="shared" si="11"/>
        <v/>
      </c>
      <c r="S96" s="2" t="str">
        <f t="shared" si="18"/>
        <v/>
      </c>
      <c r="T96" s="2" t="str">
        <f t="shared" si="19"/>
        <v xml:space="preserve">  </v>
      </c>
      <c r="U96" s="2" t="str">
        <f t="shared" si="20"/>
        <v/>
      </c>
      <c r="V96" s="2" t="str">
        <f t="shared" si="21"/>
        <v xml:space="preserve"> </v>
      </c>
      <c r="W96" s="277">
        <v>200</v>
      </c>
      <c r="X96" s="277">
        <v>200</v>
      </c>
      <c r="Y96" s="266"/>
      <c r="Z96" s="266"/>
      <c r="AA96" s="266"/>
    </row>
    <row r="97" spans="1:27">
      <c r="A97" s="17" t="s">
        <v>37</v>
      </c>
      <c r="B97" s="42" t="s">
        <v>69</v>
      </c>
      <c r="C97" s="17"/>
      <c r="D97" s="17"/>
      <c r="E97" s="17"/>
      <c r="F97" s="17"/>
      <c r="G97" s="276">
        <v>10</v>
      </c>
      <c r="H97" s="276">
        <v>10</v>
      </c>
      <c r="I97" s="17">
        <f t="shared" si="12"/>
        <v>0</v>
      </c>
      <c r="J97" s="17">
        <f t="shared" si="13"/>
        <v>0</v>
      </c>
      <c r="K97" s="17">
        <f t="shared" si="14"/>
        <v>1</v>
      </c>
      <c r="L97" s="18">
        <v>5</v>
      </c>
      <c r="M97" s="2" t="str">
        <f t="shared" si="15"/>
        <v/>
      </c>
      <c r="N97" s="24" t="str">
        <f t="shared" si="16"/>
        <v/>
      </c>
      <c r="O97" s="24" t="str">
        <f t="shared" si="17"/>
        <v/>
      </c>
      <c r="P97" s="177"/>
      <c r="Q97" s="43"/>
      <c r="R97" s="193" t="str">
        <f t="shared" si="11"/>
        <v/>
      </c>
      <c r="S97" s="2" t="str">
        <f t="shared" si="18"/>
        <v/>
      </c>
      <c r="T97" s="2" t="str">
        <f t="shared" si="19"/>
        <v xml:space="preserve">  </v>
      </c>
      <c r="U97" s="2" t="str">
        <f t="shared" si="20"/>
        <v/>
      </c>
      <c r="V97" s="2" t="str">
        <f t="shared" si="21"/>
        <v xml:space="preserve"> </v>
      </c>
      <c r="W97" s="277">
        <v>2</v>
      </c>
      <c r="X97" s="277">
        <v>2</v>
      </c>
      <c r="Y97" s="266"/>
      <c r="Z97" s="266"/>
      <c r="AA97" s="266"/>
    </row>
    <row r="98" spans="1:27">
      <c r="A98" s="17" t="s">
        <v>37</v>
      </c>
      <c r="B98" s="42" t="s">
        <v>70</v>
      </c>
      <c r="C98" s="17"/>
      <c r="D98" s="17"/>
      <c r="E98" s="17"/>
      <c r="F98" s="17"/>
      <c r="G98" s="276">
        <v>40</v>
      </c>
      <c r="H98" s="276">
        <v>50</v>
      </c>
      <c r="I98" s="17">
        <f t="shared" si="12"/>
        <v>0</v>
      </c>
      <c r="J98" s="17">
        <f t="shared" si="13"/>
        <v>0</v>
      </c>
      <c r="K98" s="17">
        <f t="shared" si="14"/>
        <v>4</v>
      </c>
      <c r="L98" s="18">
        <v>5</v>
      </c>
      <c r="M98" s="2" t="str">
        <f t="shared" si="15"/>
        <v/>
      </c>
      <c r="N98" s="24" t="str">
        <f t="shared" si="16"/>
        <v/>
      </c>
      <c r="O98" s="24" t="str">
        <f t="shared" si="17"/>
        <v/>
      </c>
      <c r="P98" s="177"/>
      <c r="Q98" s="43"/>
      <c r="R98" s="193" t="str">
        <f t="shared" si="11"/>
        <v/>
      </c>
      <c r="S98" s="2" t="str">
        <f t="shared" si="18"/>
        <v/>
      </c>
      <c r="T98" s="2" t="str">
        <f t="shared" si="19"/>
        <v xml:space="preserve">  </v>
      </c>
      <c r="U98" s="2" t="str">
        <f t="shared" si="20"/>
        <v/>
      </c>
      <c r="V98" s="2" t="str">
        <f t="shared" si="21"/>
        <v xml:space="preserve"> </v>
      </c>
      <c r="W98" s="277">
        <v>7</v>
      </c>
      <c r="X98" s="277">
        <v>7</v>
      </c>
      <c r="Y98" s="266"/>
      <c r="Z98" s="266"/>
      <c r="AA98" s="266"/>
    </row>
    <row r="99" spans="1:27">
      <c r="A99" s="17" t="s">
        <v>37</v>
      </c>
      <c r="B99" s="42" t="s">
        <v>71</v>
      </c>
      <c r="C99" s="17"/>
      <c r="D99" s="17"/>
      <c r="E99" s="17"/>
      <c r="F99" s="17"/>
      <c r="G99" s="276">
        <v>5.1999999999999997E-5</v>
      </c>
      <c r="H99" s="276">
        <v>5.1999999999999997E-5</v>
      </c>
      <c r="I99" s="17">
        <f t="shared" si="12"/>
        <v>0</v>
      </c>
      <c r="J99" s="17">
        <f t="shared" si="13"/>
        <v>0</v>
      </c>
      <c r="K99" s="17">
        <f t="shared" si="14"/>
        <v>5.2000000000000002E-6</v>
      </c>
      <c r="L99" s="18">
        <v>5</v>
      </c>
      <c r="M99" s="2" t="str">
        <f t="shared" si="15"/>
        <v/>
      </c>
      <c r="N99" s="24" t="str">
        <f t="shared" si="16"/>
        <v/>
      </c>
      <c r="O99" s="24" t="str">
        <f t="shared" si="17"/>
        <v/>
      </c>
      <c r="P99" s="177"/>
      <c r="Q99" s="43"/>
      <c r="R99" s="193" t="str">
        <f t="shared" si="11"/>
        <v/>
      </c>
      <c r="S99" s="2" t="str">
        <f t="shared" si="18"/>
        <v/>
      </c>
      <c r="T99" s="2" t="str">
        <f t="shared" si="19"/>
        <v xml:space="preserve">  </v>
      </c>
      <c r="U99" s="2" t="str">
        <f t="shared" si="20"/>
        <v/>
      </c>
      <c r="V99" s="2" t="str">
        <f t="shared" si="21"/>
        <v xml:space="preserve"> </v>
      </c>
      <c r="W99" s="277">
        <v>8.3999999999999992E-6</v>
      </c>
      <c r="X99" s="277">
        <v>8.3999999999999992E-6</v>
      </c>
      <c r="Y99" s="266"/>
      <c r="Z99" s="266"/>
      <c r="AA99" s="266"/>
    </row>
    <row r="100" spans="1:27">
      <c r="A100" s="17" t="s">
        <v>37</v>
      </c>
      <c r="B100" s="42" t="s">
        <v>72</v>
      </c>
      <c r="C100" s="17"/>
      <c r="D100" s="17"/>
      <c r="E100" s="17"/>
      <c r="F100" s="17"/>
      <c r="G100" s="276">
        <v>6.0000000000000001E-3</v>
      </c>
      <c r="H100" s="276">
        <v>6.0000000000000001E-3</v>
      </c>
      <c r="I100" s="17">
        <f t="shared" si="12"/>
        <v>0</v>
      </c>
      <c r="J100" s="17">
        <f t="shared" si="13"/>
        <v>0</v>
      </c>
      <c r="K100" s="17">
        <f t="shared" si="14"/>
        <v>6.0000000000000006E-4</v>
      </c>
      <c r="L100" s="18">
        <v>5</v>
      </c>
      <c r="M100" s="2" t="str">
        <f t="shared" si="15"/>
        <v/>
      </c>
      <c r="N100" s="24" t="str">
        <f t="shared" si="16"/>
        <v/>
      </c>
      <c r="O100" s="24" t="str">
        <f t="shared" si="17"/>
        <v/>
      </c>
      <c r="P100" s="177"/>
      <c r="Q100" s="43"/>
      <c r="R100" s="193" t="str">
        <f t="shared" si="11"/>
        <v/>
      </c>
      <c r="S100" s="2" t="str">
        <f t="shared" si="18"/>
        <v/>
      </c>
      <c r="T100" s="2" t="str">
        <f t="shared" si="19"/>
        <v xml:space="preserve">  </v>
      </c>
      <c r="U100" s="2" t="str">
        <f t="shared" si="20"/>
        <v/>
      </c>
      <c r="V100" s="2" t="str">
        <f t="shared" si="21"/>
        <v xml:space="preserve"> </v>
      </c>
      <c r="W100" s="277">
        <v>1E-3</v>
      </c>
      <c r="X100" s="277">
        <v>1E-3</v>
      </c>
      <c r="Y100" s="266"/>
      <c r="Z100" s="266"/>
      <c r="AA100" s="266"/>
    </row>
    <row r="101" spans="1:27">
      <c r="A101" s="17" t="s">
        <v>37</v>
      </c>
      <c r="B101" s="42" t="s">
        <v>73</v>
      </c>
      <c r="C101" s="17"/>
      <c r="D101" s="17"/>
      <c r="E101" s="17"/>
      <c r="F101" s="17"/>
      <c r="G101" s="276">
        <v>2</v>
      </c>
      <c r="H101" s="276">
        <v>3</v>
      </c>
      <c r="I101" s="17">
        <f t="shared" si="12"/>
        <v>0</v>
      </c>
      <c r="J101" s="17">
        <f t="shared" si="13"/>
        <v>0</v>
      </c>
      <c r="K101" s="17">
        <f t="shared" si="14"/>
        <v>0.2</v>
      </c>
      <c r="L101" s="18">
        <v>10</v>
      </c>
      <c r="M101" s="2" t="str">
        <f t="shared" si="15"/>
        <v/>
      </c>
      <c r="N101" s="24" t="str">
        <f t="shared" si="16"/>
        <v/>
      </c>
      <c r="O101" s="24" t="str">
        <f t="shared" si="17"/>
        <v/>
      </c>
      <c r="P101" s="177"/>
      <c r="Q101" s="43"/>
      <c r="R101" s="193" t="str">
        <f t="shared" si="11"/>
        <v/>
      </c>
      <c r="S101" s="2" t="str">
        <f t="shared" si="18"/>
        <v/>
      </c>
      <c r="T101" s="2" t="str">
        <f t="shared" si="19"/>
        <v xml:space="preserve">  </v>
      </c>
      <c r="U101" s="2" t="str">
        <f t="shared" si="20"/>
        <v/>
      </c>
      <c r="V101" s="2" t="str">
        <f t="shared" si="21"/>
        <v xml:space="preserve"> </v>
      </c>
      <c r="W101" s="277">
        <v>0.4</v>
      </c>
      <c r="X101" s="277">
        <v>0.4</v>
      </c>
      <c r="Y101" s="266"/>
      <c r="Z101" s="266"/>
      <c r="AA101" s="266"/>
    </row>
    <row r="102" spans="1:27">
      <c r="A102" s="17" t="s">
        <v>37</v>
      </c>
      <c r="B102" s="42" t="s">
        <v>74</v>
      </c>
      <c r="C102" s="17"/>
      <c r="D102" s="17"/>
      <c r="E102" s="17"/>
      <c r="F102" s="17"/>
      <c r="G102" s="276">
        <v>0.08</v>
      </c>
      <c r="H102" s="276">
        <v>0.09</v>
      </c>
      <c r="I102" s="17">
        <f t="shared" si="12"/>
        <v>0</v>
      </c>
      <c r="J102" s="17">
        <f t="shared" si="13"/>
        <v>0</v>
      </c>
      <c r="K102" s="17">
        <f t="shared" si="14"/>
        <v>8.0000000000000002E-3</v>
      </c>
      <c r="L102" s="18">
        <v>5</v>
      </c>
      <c r="M102" s="2" t="str">
        <f t="shared" si="15"/>
        <v/>
      </c>
      <c r="N102" s="24" t="str">
        <f t="shared" si="16"/>
        <v/>
      </c>
      <c r="O102" s="24" t="str">
        <f t="shared" si="17"/>
        <v/>
      </c>
      <c r="P102" s="177"/>
      <c r="Q102" s="43"/>
      <c r="R102" s="193" t="str">
        <f t="shared" si="11"/>
        <v/>
      </c>
      <c r="S102" s="2" t="str">
        <f t="shared" si="18"/>
        <v/>
      </c>
      <c r="T102" s="2" t="str">
        <f t="shared" si="19"/>
        <v xml:space="preserve">  </v>
      </c>
      <c r="U102" s="2" t="str">
        <f t="shared" si="20"/>
        <v/>
      </c>
      <c r="V102" s="2" t="str">
        <f t="shared" si="21"/>
        <v xml:space="preserve"> </v>
      </c>
      <c r="W102" s="277">
        <v>0.01</v>
      </c>
      <c r="X102" s="277">
        <v>0.01</v>
      </c>
      <c r="Y102" s="266"/>
      <c r="Z102" s="266"/>
      <c r="AA102" s="266"/>
    </row>
    <row r="103" spans="1:27">
      <c r="A103" s="17" t="s">
        <v>37</v>
      </c>
      <c r="B103" s="42" t="s">
        <v>75</v>
      </c>
      <c r="C103" s="17"/>
      <c r="D103" s="17"/>
      <c r="E103" s="17"/>
      <c r="F103" s="17"/>
      <c r="G103" s="276">
        <v>8.4999999999999995E-4</v>
      </c>
      <c r="H103" s="276">
        <v>8.7000000000000001E-4</v>
      </c>
      <c r="I103" s="17">
        <f t="shared" si="12"/>
        <v>0</v>
      </c>
      <c r="J103" s="17">
        <f t="shared" si="13"/>
        <v>0</v>
      </c>
      <c r="K103" s="17">
        <f t="shared" si="14"/>
        <v>8.5000000000000006E-5</v>
      </c>
      <c r="L103" s="18">
        <v>5</v>
      </c>
      <c r="M103" s="2" t="str">
        <f t="shared" si="15"/>
        <v/>
      </c>
      <c r="N103" s="24" t="str">
        <f t="shared" si="16"/>
        <v/>
      </c>
      <c r="O103" s="24" t="str">
        <f t="shared" si="17"/>
        <v/>
      </c>
      <c r="P103" s="177"/>
      <c r="Q103" s="43"/>
      <c r="R103" s="193" t="str">
        <f t="shared" si="11"/>
        <v/>
      </c>
      <c r="S103" s="2" t="str">
        <f t="shared" si="18"/>
        <v/>
      </c>
      <c r="T103" s="2" t="str">
        <f t="shared" si="19"/>
        <v xml:space="preserve">  </v>
      </c>
      <c r="U103" s="2" t="str">
        <f t="shared" si="20"/>
        <v/>
      </c>
      <c r="V103" s="2" t="str">
        <f t="shared" si="21"/>
        <v xml:space="preserve"> </v>
      </c>
      <c r="W103" s="277">
        <v>1.3999999999999999E-4</v>
      </c>
      <c r="X103" s="277">
        <v>1.3999999999999999E-4</v>
      </c>
      <c r="Y103" s="266"/>
      <c r="Z103" s="266"/>
      <c r="AA103" s="266"/>
    </row>
    <row r="104" spans="1:27">
      <c r="A104" s="17" t="s">
        <v>37</v>
      </c>
      <c r="B104" s="42" t="s">
        <v>76</v>
      </c>
      <c r="C104" s="17"/>
      <c r="D104" s="17"/>
      <c r="E104" s="17"/>
      <c r="F104" s="17"/>
      <c r="G104" s="276">
        <v>34</v>
      </c>
      <c r="H104" s="276">
        <v>1200</v>
      </c>
      <c r="I104" s="17">
        <f t="shared" si="12"/>
        <v>0</v>
      </c>
      <c r="J104" s="17">
        <f t="shared" si="13"/>
        <v>0</v>
      </c>
      <c r="K104" s="17">
        <f t="shared" si="14"/>
        <v>3.4000000000000004</v>
      </c>
      <c r="L104" s="18">
        <v>5</v>
      </c>
      <c r="M104" s="2" t="str">
        <f t="shared" si="15"/>
        <v/>
      </c>
      <c r="N104" s="24" t="str">
        <f t="shared" si="16"/>
        <v/>
      </c>
      <c r="O104" s="24" t="str">
        <f t="shared" si="17"/>
        <v/>
      </c>
      <c r="P104" s="177"/>
      <c r="Q104" s="43"/>
      <c r="R104" s="193" t="str">
        <f t="shared" si="11"/>
        <v/>
      </c>
      <c r="S104" s="2" t="str">
        <f t="shared" si="18"/>
        <v/>
      </c>
      <c r="T104" s="2" t="str">
        <f t="shared" si="19"/>
        <v xml:space="preserve">  </v>
      </c>
      <c r="U104" s="2" t="str">
        <f t="shared" si="20"/>
        <v/>
      </c>
      <c r="V104" s="2" t="str">
        <f t="shared" si="21"/>
        <v xml:space="preserve"> </v>
      </c>
      <c r="W104" s="277">
        <v>30</v>
      </c>
      <c r="X104" s="277">
        <v>200</v>
      </c>
      <c r="Y104" s="266"/>
      <c r="Z104" s="266"/>
      <c r="AA104" s="266"/>
    </row>
    <row r="105" spans="1:27">
      <c r="A105" s="17" t="s">
        <v>37</v>
      </c>
      <c r="B105" s="42" t="s">
        <v>77</v>
      </c>
      <c r="C105" s="17"/>
      <c r="D105" s="17"/>
      <c r="E105" s="17"/>
      <c r="F105" s="17"/>
      <c r="G105" s="17">
        <v>5.0000000000000001E-3</v>
      </c>
      <c r="H105" s="17">
        <v>0.27</v>
      </c>
      <c r="I105" s="17">
        <f t="shared" si="12"/>
        <v>0</v>
      </c>
      <c r="J105" s="17">
        <f t="shared" si="13"/>
        <v>0</v>
      </c>
      <c r="K105" s="17">
        <f t="shared" si="14"/>
        <v>5.0000000000000001E-4</v>
      </c>
      <c r="L105" s="18">
        <v>10</v>
      </c>
      <c r="M105" s="2" t="str">
        <f t="shared" si="15"/>
        <v/>
      </c>
      <c r="N105" s="24" t="str">
        <f t="shared" si="16"/>
        <v/>
      </c>
      <c r="O105" s="24" t="str">
        <f t="shared" si="17"/>
        <v/>
      </c>
      <c r="P105" s="177"/>
      <c r="Q105" s="43"/>
      <c r="R105" s="193" t="str">
        <f t="shared" si="11"/>
        <v/>
      </c>
      <c r="S105" s="2" t="str">
        <f t="shared" si="18"/>
        <v/>
      </c>
      <c r="T105" s="2" t="str">
        <f t="shared" si="19"/>
        <v xml:space="preserve">  </v>
      </c>
      <c r="U105" s="2" t="str">
        <f t="shared" si="20"/>
        <v/>
      </c>
      <c r="V105" s="2" t="str">
        <f t="shared" si="21"/>
        <v xml:space="preserve"> </v>
      </c>
      <c r="W105" s="277">
        <v>4.0000000000000001E-3</v>
      </c>
      <c r="X105" s="277">
        <v>0.04</v>
      </c>
      <c r="Y105" s="266"/>
      <c r="Z105" s="266"/>
      <c r="AA105" s="266"/>
    </row>
    <row r="106" spans="1:27">
      <c r="A106" s="17" t="s">
        <v>37</v>
      </c>
      <c r="B106" s="42" t="s">
        <v>78</v>
      </c>
      <c r="C106" s="17"/>
      <c r="D106" s="17"/>
      <c r="E106" s="17"/>
      <c r="F106" s="17"/>
      <c r="G106" s="17">
        <v>6.8599999999999998E-4</v>
      </c>
      <c r="H106" s="17">
        <v>1.63</v>
      </c>
      <c r="I106" s="17">
        <f t="shared" si="12"/>
        <v>0</v>
      </c>
      <c r="J106" s="17">
        <f t="shared" si="13"/>
        <v>0</v>
      </c>
      <c r="K106" s="17">
        <f t="shared" si="14"/>
        <v>6.86E-5</v>
      </c>
      <c r="L106" s="18">
        <v>5</v>
      </c>
      <c r="M106" s="2" t="str">
        <f t="shared" si="15"/>
        <v/>
      </c>
      <c r="N106" s="24" t="str">
        <f t="shared" si="16"/>
        <v/>
      </c>
      <c r="O106" s="24" t="str">
        <f t="shared" si="17"/>
        <v/>
      </c>
      <c r="P106" s="177"/>
      <c r="Q106" s="43"/>
      <c r="R106" s="193" t="str">
        <f t="shared" si="11"/>
        <v/>
      </c>
      <c r="S106" s="2" t="str">
        <f t="shared" si="18"/>
        <v/>
      </c>
      <c r="T106" s="2" t="str">
        <f t="shared" si="19"/>
        <v xml:space="preserve">  </v>
      </c>
      <c r="U106" s="2" t="str">
        <f t="shared" si="20"/>
        <v/>
      </c>
      <c r="V106" s="2" t="str">
        <f t="shared" si="21"/>
        <v xml:space="preserve"> </v>
      </c>
      <c r="W106" s="277">
        <v>6.8000000000000005E-4</v>
      </c>
      <c r="X106" s="277">
        <v>0.26</v>
      </c>
      <c r="Y106" s="266"/>
      <c r="Z106" s="266"/>
      <c r="AA106" s="266"/>
    </row>
    <row r="107" spans="1:27">
      <c r="A107" s="17" t="s">
        <v>37</v>
      </c>
      <c r="B107" s="42" t="s">
        <v>79</v>
      </c>
      <c r="C107" s="17"/>
      <c r="D107" s="17"/>
      <c r="E107" s="17"/>
      <c r="F107" s="17"/>
      <c r="G107" s="17">
        <v>2.23</v>
      </c>
      <c r="H107" s="17">
        <v>3.24</v>
      </c>
      <c r="I107" s="17">
        <f t="shared" si="12"/>
        <v>0</v>
      </c>
      <c r="J107" s="17">
        <f t="shared" si="13"/>
        <v>0</v>
      </c>
      <c r="K107" s="17">
        <f t="shared" si="14"/>
        <v>0.223</v>
      </c>
      <c r="L107" s="18">
        <v>5</v>
      </c>
      <c r="M107" s="2" t="str">
        <f t="shared" si="15"/>
        <v/>
      </c>
      <c r="N107" s="24" t="str">
        <f t="shared" si="16"/>
        <v/>
      </c>
      <c r="O107" s="24" t="str">
        <f t="shared" si="17"/>
        <v/>
      </c>
      <c r="P107" s="177"/>
      <c r="Q107" s="43"/>
      <c r="R107" s="193" t="str">
        <f t="shared" si="11"/>
        <v/>
      </c>
      <c r="S107" s="2" t="str">
        <f t="shared" si="18"/>
        <v/>
      </c>
      <c r="T107" s="2" t="str">
        <f t="shared" si="19"/>
        <v xml:space="preserve">  </v>
      </c>
      <c r="U107" s="2" t="str">
        <f t="shared" si="20"/>
        <v/>
      </c>
      <c r="V107" s="2" t="str">
        <f t="shared" si="21"/>
        <v xml:space="preserve"> </v>
      </c>
      <c r="W107" s="277">
        <v>0.49</v>
      </c>
      <c r="X107" s="277">
        <v>0.53</v>
      </c>
      <c r="Y107" s="266"/>
      <c r="Z107" s="266"/>
      <c r="AA107" s="266"/>
    </row>
    <row r="108" spans="1:27">
      <c r="A108" s="17" t="s">
        <v>37</v>
      </c>
      <c r="B108" s="42" t="s">
        <v>80</v>
      </c>
      <c r="C108" s="17"/>
      <c r="D108" s="17"/>
      <c r="E108" s="17"/>
      <c r="F108" s="17"/>
      <c r="G108" s="17"/>
      <c r="H108" s="17"/>
      <c r="I108" s="17">
        <f t="shared" si="12"/>
        <v>0</v>
      </c>
      <c r="J108" s="17">
        <f t="shared" si="13"/>
        <v>0</v>
      </c>
      <c r="K108" s="17">
        <f t="shared" si="14"/>
        <v>0</v>
      </c>
      <c r="L108" s="18">
        <v>5</v>
      </c>
      <c r="M108" s="2" t="str">
        <f t="shared" si="15"/>
        <v/>
      </c>
      <c r="N108" s="24" t="str">
        <f t="shared" si="16"/>
        <v/>
      </c>
      <c r="O108" s="24" t="str">
        <f t="shared" si="17"/>
        <v/>
      </c>
      <c r="P108" s="177"/>
      <c r="Q108" s="43"/>
      <c r="R108" s="193" t="str">
        <f t="shared" si="11"/>
        <v/>
      </c>
      <c r="S108" s="2" t="str">
        <f t="shared" si="18"/>
        <v/>
      </c>
      <c r="T108" s="2" t="str">
        <f t="shared" si="19"/>
        <v xml:space="preserve">  </v>
      </c>
      <c r="U108" s="2" t="str">
        <f t="shared" si="20"/>
        <v/>
      </c>
      <c r="V108" s="2" t="str">
        <f t="shared" si="21"/>
        <v xml:space="preserve"> </v>
      </c>
      <c r="W108" s="277"/>
      <c r="X108" s="277"/>
      <c r="Y108" s="266" t="s">
        <v>648</v>
      </c>
      <c r="Z108" s="266"/>
      <c r="AA108" s="266"/>
    </row>
    <row r="109" spans="1:27">
      <c r="A109" s="17" t="s">
        <v>37</v>
      </c>
      <c r="B109" s="42" t="s">
        <v>81</v>
      </c>
      <c r="C109" s="17"/>
      <c r="D109" s="17"/>
      <c r="E109" s="17"/>
      <c r="F109" s="17"/>
      <c r="G109" s="276">
        <v>10</v>
      </c>
      <c r="H109" s="276">
        <v>400</v>
      </c>
      <c r="I109" s="17">
        <f t="shared" si="12"/>
        <v>0</v>
      </c>
      <c r="J109" s="17">
        <f t="shared" si="13"/>
        <v>0</v>
      </c>
      <c r="K109" s="17">
        <f t="shared" si="14"/>
        <v>1</v>
      </c>
      <c r="L109" s="18">
        <v>5</v>
      </c>
      <c r="M109" s="2" t="str">
        <f t="shared" si="15"/>
        <v/>
      </c>
      <c r="N109" s="24" t="str">
        <f t="shared" si="16"/>
        <v/>
      </c>
      <c r="O109" s="24" t="str">
        <f t="shared" si="17"/>
        <v/>
      </c>
      <c r="P109" s="177"/>
      <c r="Q109" s="43"/>
      <c r="R109" s="193" t="str">
        <f t="shared" si="11"/>
        <v/>
      </c>
      <c r="S109" s="2" t="str">
        <f t="shared" si="18"/>
        <v/>
      </c>
      <c r="T109" s="2" t="str">
        <f t="shared" si="19"/>
        <v xml:space="preserve">  </v>
      </c>
      <c r="U109" s="2" t="str">
        <f t="shared" si="20"/>
        <v/>
      </c>
      <c r="V109" s="2" t="str">
        <f t="shared" si="21"/>
        <v xml:space="preserve"> </v>
      </c>
      <c r="W109" s="277">
        <v>10</v>
      </c>
      <c r="X109" s="277">
        <v>60</v>
      </c>
      <c r="Y109" s="266"/>
      <c r="Z109" s="266"/>
      <c r="AA109" s="266"/>
    </row>
    <row r="110" spans="1:27">
      <c r="A110" s="17" t="s">
        <v>37</v>
      </c>
      <c r="B110" s="42" t="s">
        <v>82</v>
      </c>
      <c r="C110" s="17"/>
      <c r="D110" s="17"/>
      <c r="E110" s="17"/>
      <c r="F110" s="17"/>
      <c r="G110" s="17"/>
      <c r="H110" s="17"/>
      <c r="I110" s="17">
        <f t="shared" si="12"/>
        <v>0</v>
      </c>
      <c r="J110" s="17">
        <f t="shared" si="13"/>
        <v>0</v>
      </c>
      <c r="K110" s="17">
        <f t="shared" si="14"/>
        <v>0</v>
      </c>
      <c r="L110" s="18">
        <v>5</v>
      </c>
      <c r="M110" s="2" t="str">
        <f t="shared" si="15"/>
        <v/>
      </c>
      <c r="N110" s="24" t="str">
        <f t="shared" si="16"/>
        <v/>
      </c>
      <c r="O110" s="24" t="str">
        <f t="shared" si="17"/>
        <v/>
      </c>
      <c r="P110" s="177"/>
      <c r="Q110" s="43"/>
      <c r="R110" s="193" t="str">
        <f t="shared" si="11"/>
        <v/>
      </c>
      <c r="S110" s="2" t="str">
        <f t="shared" si="18"/>
        <v/>
      </c>
      <c r="T110" s="2" t="str">
        <f t="shared" si="19"/>
        <v xml:space="preserve">  </v>
      </c>
      <c r="U110" s="2" t="str">
        <f t="shared" si="20"/>
        <v/>
      </c>
      <c r="V110" s="2" t="str">
        <f t="shared" si="21"/>
        <v xml:space="preserve"> </v>
      </c>
      <c r="W110" s="277"/>
      <c r="X110" s="277"/>
      <c r="Y110" s="266" t="s">
        <v>648</v>
      </c>
      <c r="Z110" s="266"/>
      <c r="AA110" s="266"/>
    </row>
    <row r="111" spans="1:27">
      <c r="A111" s="17" t="s">
        <v>37</v>
      </c>
      <c r="B111" s="42" t="s">
        <v>83</v>
      </c>
      <c r="C111" s="17"/>
      <c r="D111" s="17"/>
      <c r="E111" s="17"/>
      <c r="F111" s="17"/>
      <c r="G111" s="276">
        <v>20</v>
      </c>
      <c r="H111" s="276">
        <v>20</v>
      </c>
      <c r="I111" s="17">
        <f t="shared" si="12"/>
        <v>0</v>
      </c>
      <c r="J111" s="17">
        <f t="shared" si="13"/>
        <v>0</v>
      </c>
      <c r="K111" s="17">
        <f t="shared" si="14"/>
        <v>2</v>
      </c>
      <c r="L111" s="18">
        <v>5</v>
      </c>
      <c r="M111" s="2" t="str">
        <f t="shared" si="15"/>
        <v/>
      </c>
      <c r="N111" s="24" t="str">
        <f t="shared" si="16"/>
        <v/>
      </c>
      <c r="O111" s="24" t="str">
        <f t="shared" si="17"/>
        <v/>
      </c>
      <c r="P111" s="177"/>
      <c r="Q111" s="43"/>
      <c r="R111" s="193" t="str">
        <f t="shared" si="11"/>
        <v/>
      </c>
      <c r="S111" s="2" t="str">
        <f t="shared" si="18"/>
        <v/>
      </c>
      <c r="T111" s="2" t="str">
        <f t="shared" si="19"/>
        <v xml:space="preserve">  </v>
      </c>
      <c r="U111" s="2" t="str">
        <f t="shared" si="20"/>
        <v/>
      </c>
      <c r="V111" s="2" t="str">
        <f t="shared" si="21"/>
        <v xml:space="preserve"> </v>
      </c>
      <c r="W111" s="277">
        <v>3</v>
      </c>
      <c r="X111" s="277">
        <v>3</v>
      </c>
      <c r="Y111" s="266"/>
      <c r="Z111" s="266"/>
      <c r="AA111" s="266"/>
    </row>
    <row r="112" spans="1:27">
      <c r="A112" s="17" t="s">
        <v>84</v>
      </c>
      <c r="B112" s="42" t="s">
        <v>85</v>
      </c>
      <c r="C112" s="17"/>
      <c r="D112" s="17"/>
      <c r="E112" s="17"/>
      <c r="F112" s="17"/>
      <c r="G112" s="276">
        <v>8.2000000000000001E-5</v>
      </c>
      <c r="H112" s="276">
        <v>8.2000000000000001E-5</v>
      </c>
      <c r="I112" s="17">
        <f t="shared" si="12"/>
        <v>0</v>
      </c>
      <c r="J112" s="17">
        <f t="shared" si="13"/>
        <v>0</v>
      </c>
      <c r="K112" s="17">
        <f t="shared" si="14"/>
        <v>8.2000000000000011E-6</v>
      </c>
      <c r="L112" s="18">
        <v>0.05</v>
      </c>
      <c r="M112" s="2" t="str">
        <f t="shared" si="15"/>
        <v/>
      </c>
      <c r="N112" s="24" t="str">
        <f t="shared" si="16"/>
        <v/>
      </c>
      <c r="O112" s="24" t="str">
        <f t="shared" si="17"/>
        <v/>
      </c>
      <c r="P112" s="177"/>
      <c r="Q112" s="126"/>
      <c r="R112" s="193" t="str">
        <f t="shared" si="11"/>
        <v/>
      </c>
      <c r="S112" s="2" t="str">
        <f t="shared" si="18"/>
        <v/>
      </c>
      <c r="T112" s="2" t="str">
        <f t="shared" si="19"/>
        <v xml:space="preserve">  </v>
      </c>
      <c r="U112" s="2" t="str">
        <f t="shared" si="20"/>
        <v/>
      </c>
      <c r="V112" s="2" t="str">
        <f t="shared" si="21"/>
        <v xml:space="preserve"> </v>
      </c>
      <c r="W112" s="277">
        <v>1.2999999999999999E-5</v>
      </c>
      <c r="X112" s="277">
        <v>1.2999999999999999E-5</v>
      </c>
      <c r="Y112" s="266"/>
      <c r="Z112" s="266"/>
      <c r="AA112" s="266"/>
    </row>
    <row r="113" spans="1:27">
      <c r="A113" s="17" t="s">
        <v>84</v>
      </c>
      <c r="B113" s="42" t="s">
        <v>86</v>
      </c>
      <c r="C113" s="17"/>
      <c r="D113" s="17"/>
      <c r="E113" s="17"/>
      <c r="F113" s="17"/>
      <c r="G113" s="276">
        <v>1.2E-5</v>
      </c>
      <c r="H113" s="276">
        <v>1.2E-5</v>
      </c>
      <c r="I113" s="17">
        <f t="shared" si="12"/>
        <v>0</v>
      </c>
      <c r="J113" s="17">
        <f t="shared" si="13"/>
        <v>0</v>
      </c>
      <c r="K113" s="17">
        <f t="shared" si="14"/>
        <v>1.2000000000000002E-6</v>
      </c>
      <c r="L113" s="18">
        <v>0.05</v>
      </c>
      <c r="M113" s="2" t="str">
        <f t="shared" si="15"/>
        <v/>
      </c>
      <c r="N113" s="24" t="str">
        <f t="shared" si="16"/>
        <v/>
      </c>
      <c r="O113" s="24" t="str">
        <f t="shared" si="17"/>
        <v/>
      </c>
      <c r="P113" s="177"/>
      <c r="Q113" s="43"/>
      <c r="R113" s="193" t="str">
        <f t="shared" si="11"/>
        <v/>
      </c>
      <c r="S113" s="2" t="str">
        <f t="shared" si="18"/>
        <v/>
      </c>
      <c r="T113" s="2" t="str">
        <f t="shared" si="19"/>
        <v xml:space="preserve">  </v>
      </c>
      <c r="U113" s="2" t="str">
        <f t="shared" si="20"/>
        <v/>
      </c>
      <c r="V113" s="2" t="str">
        <f t="shared" si="21"/>
        <v xml:space="preserve"> </v>
      </c>
      <c r="W113" s="277">
        <v>1.9E-6</v>
      </c>
      <c r="X113" s="277">
        <v>1.9E-6</v>
      </c>
      <c r="Y113" s="266"/>
      <c r="Z113" s="266"/>
      <c r="AA113" s="266"/>
    </row>
    <row r="114" spans="1:27">
      <c r="A114" s="17" t="s">
        <v>84</v>
      </c>
      <c r="B114" s="42" t="s">
        <v>87</v>
      </c>
      <c r="C114" s="17">
        <v>1.1000000000000001</v>
      </c>
      <c r="D114" s="17">
        <v>1E-3</v>
      </c>
      <c r="E114" s="17">
        <v>0.13</v>
      </c>
      <c r="F114" s="17">
        <v>1E-3</v>
      </c>
      <c r="G114" s="276">
        <v>2.0000000000000002E-5</v>
      </c>
      <c r="H114" s="276">
        <v>2.0000000000000002E-5</v>
      </c>
      <c r="I114" s="17">
        <f t="shared" si="12"/>
        <v>0.11000000000000001</v>
      </c>
      <c r="J114" s="17">
        <f t="shared" si="13"/>
        <v>1E-4</v>
      </c>
      <c r="K114" s="17">
        <f t="shared" si="14"/>
        <v>2.0000000000000003E-6</v>
      </c>
      <c r="L114" s="18">
        <v>0.05</v>
      </c>
      <c r="M114" s="2" t="str">
        <f t="shared" si="15"/>
        <v/>
      </c>
      <c r="N114" s="24" t="str">
        <f t="shared" si="16"/>
        <v/>
      </c>
      <c r="O114" s="24" t="str">
        <f t="shared" si="17"/>
        <v/>
      </c>
      <c r="P114" s="177"/>
      <c r="Q114" s="43"/>
      <c r="R114" s="193" t="str">
        <f t="shared" ref="R114:R164" si="22">IF(Q114="","",IF(Q114=T(Q114),VALUE(RIGHT(Q114,LEN(Q114)-1)),Q114))</f>
        <v/>
      </c>
      <c r="S114" s="2" t="str">
        <f t="shared" si="18"/>
        <v/>
      </c>
      <c r="T114" s="2" t="str">
        <f t="shared" si="19"/>
        <v xml:space="preserve">  </v>
      </c>
      <c r="U114" s="2" t="str">
        <f t="shared" si="20"/>
        <v/>
      </c>
      <c r="V114" s="2" t="str">
        <f t="shared" si="21"/>
        <v xml:space="preserve"> </v>
      </c>
      <c r="W114" s="277">
        <v>3.1999999999999999E-6</v>
      </c>
      <c r="X114" s="277">
        <v>3.1999999999999999E-6</v>
      </c>
      <c r="Y114" s="266"/>
      <c r="Z114" s="266"/>
      <c r="AA114" s="266"/>
    </row>
    <row r="115" spans="1:27">
      <c r="A115" s="17" t="s">
        <v>84</v>
      </c>
      <c r="B115" s="42" t="s">
        <v>88</v>
      </c>
      <c r="C115" s="17"/>
      <c r="D115" s="17"/>
      <c r="E115" s="17"/>
      <c r="F115" s="17"/>
      <c r="G115" s="276">
        <v>2.4000000000000001E-4</v>
      </c>
      <c r="H115" s="276">
        <v>2.5999999999999998E-4</v>
      </c>
      <c r="I115" s="17">
        <f t="shared" ref="I115:I164" si="23">IF($L$8="M",(($L$5*0.9*E115)+0.1*E115),(($L$5*0.9*C115)+(0.1*C115)))</f>
        <v>0</v>
      </c>
      <c r="J115" s="17">
        <f t="shared" ref="J115:J164" si="24">IF($L$8="M",(($L$6*0.9*F115)+0.1*F115),(($L$6*0.9*D115)+(0.1*D115)))</f>
        <v>0</v>
      </c>
      <c r="K115" s="17">
        <f t="shared" ref="K115:K164" si="25">IF($L$2="sustenance fishing", (IF($L$8="M", $L$7*0.9*X115+0.1*X115,$L$7*0.9*W115+0.1*W115)),IF($L$8="M",(($L$7*0.9*H115)+0.1*H115),(($L$7*0.9*G115)+(0.1*G115))))</f>
        <v>2.4000000000000001E-5</v>
      </c>
      <c r="L115" s="18">
        <v>0.2</v>
      </c>
      <c r="M115" s="2" t="str">
        <f t="shared" ref="M115:M164" si="26">IF($L$5="","",IF(I115=0,"NA",I115))</f>
        <v/>
      </c>
      <c r="N115" s="24" t="str">
        <f t="shared" ref="N115:N164" si="27">IF($L$6="","",IF(J115=0,"NA",J115))</f>
        <v/>
      </c>
      <c r="O115" s="24" t="str">
        <f t="shared" ref="O115:O164" si="28">IF($L$7="","",IF(K115=0,"NA",K115))</f>
        <v/>
      </c>
      <c r="P115" s="177"/>
      <c r="Q115" s="43"/>
      <c r="R115" s="193" t="str">
        <f t="shared" si="22"/>
        <v/>
      </c>
      <c r="S115" s="2" t="str">
        <f t="shared" ref="S115:S164" si="29">IF(AND(LEFT(Q115)="&lt;",R115&gt;L115),"High","")</f>
        <v/>
      </c>
      <c r="T115" s="2" t="str">
        <f t="shared" ref="T115:T164" si="30">IF(OR(LEFT(Q115)="&lt;",M115="NA",AND(ISNUMBER(L115),R115&lt;L115),R115=""),"  ",IF(($P$4*R115*0.00834)&gt;=(M115*$L$4*0.00834),"YES"," "))</f>
        <v xml:space="preserve">  </v>
      </c>
      <c r="U115" s="2" t="str">
        <f t="shared" ref="U115:U164" si="31">IF(OR(LEFT(Q115)="&lt;",N115="NA",AND(ISNUMBER(L115),R115&lt;L115),R115=""),"",IF(($T$4*R115*0.00834)&gt;=(N115*$L$4*0.00834),"YES"," "))</f>
        <v/>
      </c>
      <c r="V115" s="2" t="str">
        <f t="shared" ref="V115:V164" si="32">IF(OR(LEFT(Q115)="&lt;",O115="NA",AND(ISNUMBER(L115),R115&lt;L115),R115="")," ",IF(($T$4*R115*0.00834)&gt;=(O115*$L$4*0.00834),"YES"," "))</f>
        <v xml:space="preserve"> </v>
      </c>
      <c r="W115" s="277">
        <v>4.1E-5</v>
      </c>
      <c r="X115" s="277">
        <v>4.1E-5</v>
      </c>
      <c r="Y115" s="266"/>
      <c r="Z115" s="266"/>
      <c r="AA115" s="266"/>
    </row>
    <row r="116" spans="1:27">
      <c r="A116" s="17" t="s">
        <v>84</v>
      </c>
      <c r="B116" s="42" t="s">
        <v>89</v>
      </c>
      <c r="C116" s="17">
        <v>0.22</v>
      </c>
      <c r="D116" s="17">
        <v>5.6000000000000001E-2</v>
      </c>
      <c r="E116" s="17">
        <v>3.4000000000000002E-2</v>
      </c>
      <c r="F116" s="17">
        <v>8.6999999999999994E-3</v>
      </c>
      <c r="G116" s="276">
        <v>10</v>
      </c>
      <c r="H116" s="276">
        <v>20</v>
      </c>
      <c r="I116" s="17">
        <f t="shared" si="23"/>
        <v>2.2000000000000002E-2</v>
      </c>
      <c r="J116" s="17">
        <f t="shared" si="24"/>
        <v>5.6000000000000008E-3</v>
      </c>
      <c r="K116" s="17">
        <f t="shared" si="25"/>
        <v>1</v>
      </c>
      <c r="L116" s="18">
        <v>0.05</v>
      </c>
      <c r="M116" s="2" t="str">
        <f t="shared" si="26"/>
        <v/>
      </c>
      <c r="N116" s="24" t="str">
        <f t="shared" si="27"/>
        <v/>
      </c>
      <c r="O116" s="24" t="str">
        <f t="shared" si="28"/>
        <v/>
      </c>
      <c r="P116" s="177"/>
      <c r="Q116" s="43"/>
      <c r="R116" s="193" t="str">
        <f t="shared" si="22"/>
        <v/>
      </c>
      <c r="S116" s="2" t="str">
        <f t="shared" si="29"/>
        <v/>
      </c>
      <c r="T116" s="2" t="str">
        <f t="shared" si="30"/>
        <v xml:space="preserve">  </v>
      </c>
      <c r="U116" s="2" t="str">
        <f t="shared" si="31"/>
        <v/>
      </c>
      <c r="V116" s="2" t="str">
        <f t="shared" si="32"/>
        <v xml:space="preserve"> </v>
      </c>
      <c r="W116" s="277">
        <v>3</v>
      </c>
      <c r="X116" s="277">
        <v>3</v>
      </c>
      <c r="Y116" s="266"/>
      <c r="Z116" s="266"/>
      <c r="AA116" s="266"/>
    </row>
    <row r="117" spans="1:27">
      <c r="A117" s="17" t="s">
        <v>84</v>
      </c>
      <c r="B117" s="42" t="s">
        <v>90</v>
      </c>
      <c r="C117" s="17">
        <v>3</v>
      </c>
      <c r="D117" s="17"/>
      <c r="E117" s="17">
        <v>1.3</v>
      </c>
      <c r="F117" s="17"/>
      <c r="G117" s="276">
        <v>5.0999999999999999E-7</v>
      </c>
      <c r="H117" s="276">
        <v>5.0999999999999999E-7</v>
      </c>
      <c r="I117" s="17">
        <f t="shared" si="23"/>
        <v>0.30000000000000004</v>
      </c>
      <c r="J117" s="17">
        <f t="shared" si="24"/>
        <v>0</v>
      </c>
      <c r="K117" s="17">
        <f t="shared" si="25"/>
        <v>5.1E-8</v>
      </c>
      <c r="L117" s="18">
        <v>0.15</v>
      </c>
      <c r="M117" s="2" t="str">
        <f t="shared" si="26"/>
        <v/>
      </c>
      <c r="N117" s="24" t="str">
        <f t="shared" si="27"/>
        <v/>
      </c>
      <c r="O117" s="24" t="str">
        <f t="shared" si="28"/>
        <v/>
      </c>
      <c r="P117" s="177"/>
      <c r="Q117" s="43"/>
      <c r="R117" s="193" t="str">
        <f t="shared" si="22"/>
        <v/>
      </c>
      <c r="S117" s="2" t="str">
        <f t="shared" si="29"/>
        <v/>
      </c>
      <c r="T117" s="2" t="str">
        <f t="shared" si="30"/>
        <v xml:space="preserve">  </v>
      </c>
      <c r="U117" s="2" t="str">
        <f t="shared" si="31"/>
        <v/>
      </c>
      <c r="V117" s="2" t="str">
        <f t="shared" si="32"/>
        <v xml:space="preserve"> </v>
      </c>
      <c r="W117" s="277">
        <v>8.2000000000000006E-8</v>
      </c>
      <c r="X117" s="277">
        <v>8.2000000000000006E-8</v>
      </c>
      <c r="Y117" s="266"/>
      <c r="Z117" s="266"/>
      <c r="AA117" s="266"/>
    </row>
    <row r="118" spans="1:27">
      <c r="A118" s="17" t="s">
        <v>84</v>
      </c>
      <c r="B118" s="42" t="s">
        <v>91</v>
      </c>
      <c r="C118" s="17"/>
      <c r="D118" s="17"/>
      <c r="E118" s="17"/>
      <c r="F118" s="17"/>
      <c r="G118" s="276">
        <v>6.1999999999999998E-3</v>
      </c>
      <c r="H118" s="276">
        <v>9.2999999999999992E-3</v>
      </c>
      <c r="I118" s="17">
        <f t="shared" si="23"/>
        <v>0</v>
      </c>
      <c r="J118" s="17">
        <f t="shared" si="24"/>
        <v>0</v>
      </c>
      <c r="K118" s="17">
        <f t="shared" si="25"/>
        <v>6.2E-4</v>
      </c>
      <c r="L118" s="18">
        <v>0.05</v>
      </c>
      <c r="M118" s="2" t="str">
        <f t="shared" si="26"/>
        <v/>
      </c>
      <c r="N118" s="24" t="str">
        <f t="shared" si="27"/>
        <v/>
      </c>
      <c r="O118" s="24" t="str">
        <f t="shared" si="28"/>
        <v/>
      </c>
      <c r="P118" s="177"/>
      <c r="Q118" s="43"/>
      <c r="R118" s="193" t="str">
        <f t="shared" si="22"/>
        <v/>
      </c>
      <c r="S118" s="2" t="str">
        <f t="shared" si="29"/>
        <v/>
      </c>
      <c r="T118" s="2" t="str">
        <f t="shared" si="30"/>
        <v xml:space="preserve">  </v>
      </c>
      <c r="U118" s="2" t="str">
        <f t="shared" si="31"/>
        <v/>
      </c>
      <c r="V118" s="2" t="str">
        <f t="shared" si="32"/>
        <v xml:space="preserve"> </v>
      </c>
      <c r="W118" s="277">
        <v>1.4E-3</v>
      </c>
      <c r="X118" s="277">
        <v>1.5E-3</v>
      </c>
      <c r="Y118" s="266"/>
      <c r="Z118" s="266"/>
      <c r="AA118" s="266"/>
    </row>
    <row r="119" spans="1:27">
      <c r="A119" s="17" t="s">
        <v>84</v>
      </c>
      <c r="B119" s="42" t="s">
        <v>92</v>
      </c>
      <c r="C119" s="17">
        <v>0.22</v>
      </c>
      <c r="D119" s="17">
        <v>5.6000000000000001E-2</v>
      </c>
      <c r="E119" s="17">
        <v>3.4000000000000002E-2</v>
      </c>
      <c r="F119" s="17">
        <v>8.6999999999999994E-3</v>
      </c>
      <c r="G119" s="276">
        <v>20</v>
      </c>
      <c r="H119" s="276">
        <v>30</v>
      </c>
      <c r="I119" s="17">
        <f t="shared" si="23"/>
        <v>2.2000000000000002E-2</v>
      </c>
      <c r="J119" s="17">
        <f t="shared" si="24"/>
        <v>5.6000000000000008E-3</v>
      </c>
      <c r="K119" s="17">
        <f t="shared" si="25"/>
        <v>2</v>
      </c>
      <c r="L119" s="18">
        <v>0.05</v>
      </c>
      <c r="M119" s="2" t="str">
        <f t="shared" si="26"/>
        <v/>
      </c>
      <c r="N119" s="24" t="str">
        <f t="shared" si="27"/>
        <v/>
      </c>
      <c r="O119" s="24" t="str">
        <f t="shared" si="28"/>
        <v/>
      </c>
      <c r="P119" s="177"/>
      <c r="Q119" s="43"/>
      <c r="R119" s="193" t="str">
        <f t="shared" si="22"/>
        <v/>
      </c>
      <c r="S119" s="2" t="str">
        <f t="shared" si="29"/>
        <v/>
      </c>
      <c r="T119" s="2" t="str">
        <f t="shared" si="30"/>
        <v xml:space="preserve">  </v>
      </c>
      <c r="U119" s="2" t="str">
        <f t="shared" si="31"/>
        <v/>
      </c>
      <c r="V119" s="2" t="str">
        <f t="shared" si="32"/>
        <v xml:space="preserve"> </v>
      </c>
      <c r="W119" s="277">
        <v>4</v>
      </c>
      <c r="X119" s="277">
        <v>5</v>
      </c>
      <c r="Y119" s="266"/>
      <c r="Z119" s="266"/>
      <c r="AA119" s="266"/>
    </row>
    <row r="120" spans="1:27">
      <c r="A120" s="17" t="s">
        <v>84</v>
      </c>
      <c r="B120" s="42" t="s">
        <v>93</v>
      </c>
      <c r="C120" s="17">
        <v>2.4</v>
      </c>
      <c r="D120" s="17">
        <v>4.3E-3</v>
      </c>
      <c r="E120" s="17">
        <v>0.09</v>
      </c>
      <c r="F120" s="17">
        <v>4.0000000000000001E-3</v>
      </c>
      <c r="G120" s="276">
        <v>2.1000000000000001E-4</v>
      </c>
      <c r="H120" s="276">
        <v>2.1000000000000001E-4</v>
      </c>
      <c r="I120" s="17">
        <f t="shared" si="23"/>
        <v>0.24</v>
      </c>
      <c r="J120" s="17">
        <f t="shared" si="24"/>
        <v>4.3000000000000004E-4</v>
      </c>
      <c r="K120" s="17">
        <f t="shared" si="25"/>
        <v>2.1000000000000002E-5</v>
      </c>
      <c r="L120" s="18">
        <v>0.1</v>
      </c>
      <c r="M120" s="2" t="str">
        <f t="shared" si="26"/>
        <v/>
      </c>
      <c r="N120" s="24" t="str">
        <f t="shared" si="27"/>
        <v/>
      </c>
      <c r="O120" s="24" t="str">
        <f t="shared" si="28"/>
        <v/>
      </c>
      <c r="P120" s="177"/>
      <c r="Q120" s="43"/>
      <c r="R120" s="193" t="str">
        <f t="shared" si="22"/>
        <v/>
      </c>
      <c r="S120" s="2" t="str">
        <f t="shared" si="29"/>
        <v/>
      </c>
      <c r="T120" s="2" t="str">
        <f t="shared" si="30"/>
        <v xml:space="preserve">  </v>
      </c>
      <c r="U120" s="2" t="str">
        <f t="shared" si="31"/>
        <v/>
      </c>
      <c r="V120" s="2" t="str">
        <f t="shared" si="32"/>
        <v xml:space="preserve"> </v>
      </c>
      <c r="W120" s="277">
        <v>3.4E-5</v>
      </c>
      <c r="X120" s="277">
        <v>3.4E-5</v>
      </c>
      <c r="Y120" s="266"/>
      <c r="Z120" s="266"/>
      <c r="AA120" s="266"/>
    </row>
    <row r="121" spans="1:27">
      <c r="A121" s="17" t="s">
        <v>84</v>
      </c>
      <c r="B121" s="42" t="s">
        <v>94</v>
      </c>
      <c r="C121" s="17"/>
      <c r="D121" s="17"/>
      <c r="E121" s="17"/>
      <c r="F121" s="17"/>
      <c r="G121" s="17"/>
      <c r="H121" s="17"/>
      <c r="I121" s="17">
        <f t="shared" si="23"/>
        <v>0</v>
      </c>
      <c r="J121" s="17">
        <f t="shared" si="24"/>
        <v>0</v>
      </c>
      <c r="K121" s="17">
        <f t="shared" si="25"/>
        <v>0</v>
      </c>
      <c r="L121" s="18">
        <v>0.05</v>
      </c>
      <c r="M121" s="2" t="str">
        <f t="shared" si="26"/>
        <v/>
      </c>
      <c r="N121" s="24" t="str">
        <f t="shared" si="27"/>
        <v/>
      </c>
      <c r="O121" s="24" t="str">
        <f t="shared" si="28"/>
        <v/>
      </c>
      <c r="P121" s="177"/>
      <c r="Q121" s="43"/>
      <c r="R121" s="193" t="str">
        <f t="shared" si="22"/>
        <v/>
      </c>
      <c r="S121" s="2" t="str">
        <f t="shared" si="29"/>
        <v/>
      </c>
      <c r="T121" s="2" t="str">
        <f t="shared" si="30"/>
        <v xml:space="preserve">  </v>
      </c>
      <c r="U121" s="2" t="str">
        <f t="shared" si="31"/>
        <v/>
      </c>
      <c r="V121" s="2" t="str">
        <f t="shared" si="32"/>
        <v xml:space="preserve"> </v>
      </c>
      <c r="W121" s="277"/>
      <c r="X121" s="277"/>
      <c r="Y121" s="266" t="s">
        <v>648</v>
      </c>
      <c r="Z121" s="266"/>
      <c r="AA121" s="266"/>
    </row>
    <row r="122" spans="1:27">
      <c r="A122" s="17" t="s">
        <v>84</v>
      </c>
      <c r="B122" s="42" t="s">
        <v>95</v>
      </c>
      <c r="C122" s="17">
        <v>0.24</v>
      </c>
      <c r="D122" s="17">
        <v>5.6000000000000001E-2</v>
      </c>
      <c r="E122" s="17">
        <v>0.71</v>
      </c>
      <c r="F122" s="17">
        <v>1.9E-3</v>
      </c>
      <c r="G122" s="276">
        <v>8.1999999999999998E-7</v>
      </c>
      <c r="H122" s="276">
        <v>8.1999999999999998E-7</v>
      </c>
      <c r="I122" s="17">
        <f t="shared" si="23"/>
        <v>2.4E-2</v>
      </c>
      <c r="J122" s="17">
        <f t="shared" si="24"/>
        <v>5.6000000000000008E-3</v>
      </c>
      <c r="K122" s="17">
        <f t="shared" si="25"/>
        <v>8.2000000000000006E-8</v>
      </c>
      <c r="L122" s="18">
        <v>0.05</v>
      </c>
      <c r="M122" s="2" t="str">
        <f t="shared" si="26"/>
        <v/>
      </c>
      <c r="N122" s="24" t="str">
        <f t="shared" si="27"/>
        <v/>
      </c>
      <c r="O122" s="24" t="str">
        <f t="shared" si="28"/>
        <v/>
      </c>
      <c r="P122" s="177"/>
      <c r="Q122" s="43"/>
      <c r="R122" s="193" t="str">
        <f t="shared" si="22"/>
        <v/>
      </c>
      <c r="S122" s="2" t="str">
        <f t="shared" si="29"/>
        <v/>
      </c>
      <c r="T122" s="2" t="str">
        <f t="shared" si="30"/>
        <v xml:space="preserve">  </v>
      </c>
      <c r="U122" s="2" t="str">
        <f t="shared" si="31"/>
        <v/>
      </c>
      <c r="V122" s="2" t="str">
        <f t="shared" si="32"/>
        <v xml:space="preserve"> </v>
      </c>
      <c r="W122" s="277">
        <v>1.3E-7</v>
      </c>
      <c r="X122" s="277">
        <v>1.3E-7</v>
      </c>
      <c r="Y122" s="266"/>
      <c r="Z122" s="266"/>
      <c r="AA122" s="266"/>
    </row>
    <row r="123" spans="1:27">
      <c r="A123" s="17" t="s">
        <v>84</v>
      </c>
      <c r="B123" s="42" t="s">
        <v>96</v>
      </c>
      <c r="C123" s="17"/>
      <c r="D123" s="17"/>
      <c r="E123" s="17"/>
      <c r="F123" s="17"/>
      <c r="G123" s="276">
        <v>20</v>
      </c>
      <c r="H123" s="276">
        <v>30</v>
      </c>
      <c r="I123" s="17">
        <f t="shared" si="23"/>
        <v>0</v>
      </c>
      <c r="J123" s="17">
        <f t="shared" si="24"/>
        <v>0</v>
      </c>
      <c r="K123" s="17">
        <f t="shared" si="25"/>
        <v>2</v>
      </c>
      <c r="L123" s="18">
        <v>0.1</v>
      </c>
      <c r="M123" s="2" t="str">
        <f t="shared" si="26"/>
        <v/>
      </c>
      <c r="N123" s="24" t="str">
        <f t="shared" si="27"/>
        <v/>
      </c>
      <c r="O123" s="24" t="str">
        <f t="shared" si="28"/>
        <v/>
      </c>
      <c r="P123" s="177"/>
      <c r="Q123" s="43"/>
      <c r="R123" s="193" t="str">
        <f t="shared" si="22"/>
        <v/>
      </c>
      <c r="S123" s="2" t="str">
        <f t="shared" si="29"/>
        <v/>
      </c>
      <c r="T123" s="2" t="str">
        <f t="shared" si="30"/>
        <v xml:space="preserve">  </v>
      </c>
      <c r="U123" s="2" t="str">
        <f t="shared" si="31"/>
        <v/>
      </c>
      <c r="V123" s="2" t="str">
        <f t="shared" si="32"/>
        <v xml:space="preserve"> </v>
      </c>
      <c r="W123" s="277">
        <v>4</v>
      </c>
      <c r="X123" s="277">
        <v>4</v>
      </c>
      <c r="Y123" s="266"/>
      <c r="Z123" s="266"/>
      <c r="AA123" s="266"/>
    </row>
    <row r="124" spans="1:27">
      <c r="A124" s="17" t="s">
        <v>84</v>
      </c>
      <c r="B124" s="42" t="s">
        <v>97</v>
      </c>
      <c r="C124" s="17">
        <v>8.5999999999999993E-2</v>
      </c>
      <c r="D124" s="17">
        <v>3.5999999999999997E-2</v>
      </c>
      <c r="E124" s="17">
        <v>3.6999999999999998E-2</v>
      </c>
      <c r="F124" s="17">
        <v>2.3E-3</v>
      </c>
      <c r="G124" s="276">
        <v>0.02</v>
      </c>
      <c r="H124" s="276">
        <v>0.02</v>
      </c>
      <c r="I124" s="17">
        <f t="shared" si="23"/>
        <v>8.6E-3</v>
      </c>
      <c r="J124" s="17">
        <f t="shared" si="24"/>
        <v>3.5999999999999999E-3</v>
      </c>
      <c r="K124" s="17">
        <f t="shared" si="25"/>
        <v>2E-3</v>
      </c>
      <c r="L124" s="18">
        <v>0.05</v>
      </c>
      <c r="M124" s="2" t="str">
        <f t="shared" si="26"/>
        <v/>
      </c>
      <c r="N124" s="24" t="str">
        <f t="shared" si="27"/>
        <v/>
      </c>
      <c r="O124" s="24" t="str">
        <f t="shared" si="28"/>
        <v/>
      </c>
      <c r="P124" s="177"/>
      <c r="Q124" s="126"/>
      <c r="R124" s="193" t="str">
        <f t="shared" si="22"/>
        <v/>
      </c>
      <c r="S124" s="2" t="str">
        <f t="shared" si="29"/>
        <v/>
      </c>
      <c r="T124" s="2" t="str">
        <f t="shared" si="30"/>
        <v xml:space="preserve">  </v>
      </c>
      <c r="U124" s="2" t="str">
        <f t="shared" si="31"/>
        <v/>
      </c>
      <c r="V124" s="2" t="str">
        <f t="shared" si="32"/>
        <v xml:space="preserve"> </v>
      </c>
      <c r="W124" s="277">
        <v>4.0000000000000001E-3</v>
      </c>
      <c r="X124" s="277">
        <v>4.0000000000000001E-3</v>
      </c>
      <c r="Y124" s="266"/>
      <c r="Z124" s="266"/>
      <c r="AA124" s="266"/>
    </row>
    <row r="125" spans="1:27">
      <c r="A125" s="17" t="s">
        <v>84</v>
      </c>
      <c r="B125" s="42" t="s">
        <v>98</v>
      </c>
      <c r="C125" s="17"/>
      <c r="D125" s="17"/>
      <c r="E125" s="17"/>
      <c r="F125" s="17"/>
      <c r="G125" s="276">
        <v>0.7</v>
      </c>
      <c r="H125" s="276">
        <v>0.8</v>
      </c>
      <c r="I125" s="17">
        <f t="shared" si="23"/>
        <v>0</v>
      </c>
      <c r="J125" s="17">
        <f t="shared" si="24"/>
        <v>0</v>
      </c>
      <c r="K125" s="17">
        <f t="shared" si="25"/>
        <v>6.9999999999999993E-2</v>
      </c>
      <c r="L125" s="18">
        <v>0.05</v>
      </c>
      <c r="M125" s="2" t="str">
        <f t="shared" si="26"/>
        <v/>
      </c>
      <c r="N125" s="24" t="str">
        <f t="shared" si="27"/>
        <v/>
      </c>
      <c r="O125" s="24" t="str">
        <f t="shared" si="28"/>
        <v/>
      </c>
      <c r="P125" s="177"/>
      <c r="Q125" s="43"/>
      <c r="R125" s="193" t="str">
        <f t="shared" si="22"/>
        <v/>
      </c>
      <c r="S125" s="2" t="str">
        <f t="shared" si="29"/>
        <v/>
      </c>
      <c r="T125" s="2" t="str">
        <f t="shared" si="30"/>
        <v xml:space="preserve">  </v>
      </c>
      <c r="U125" s="2" t="str">
        <f t="shared" si="31"/>
        <v/>
      </c>
      <c r="V125" s="2" t="str">
        <f t="shared" si="32"/>
        <v xml:space="preserve"> </v>
      </c>
      <c r="W125" s="277">
        <v>0.1</v>
      </c>
      <c r="X125" s="277">
        <v>0.1</v>
      </c>
      <c r="Y125" s="266"/>
      <c r="Z125" s="266"/>
      <c r="AA125" s="266"/>
    </row>
    <row r="126" spans="1:27">
      <c r="A126" s="17" t="s">
        <v>84</v>
      </c>
      <c r="B126" s="42" t="s">
        <v>99</v>
      </c>
      <c r="C126" s="17">
        <v>0.95</v>
      </c>
      <c r="D126" s="17"/>
      <c r="E126" s="17">
        <v>0.16</v>
      </c>
      <c r="F126" s="17"/>
      <c r="G126" s="276">
        <v>2.8</v>
      </c>
      <c r="H126" s="276">
        <v>2.9</v>
      </c>
      <c r="I126" s="17">
        <f t="shared" si="23"/>
        <v>9.5000000000000001E-2</v>
      </c>
      <c r="J126" s="17">
        <f t="shared" si="24"/>
        <v>0</v>
      </c>
      <c r="K126" s="17">
        <f t="shared" si="25"/>
        <v>0.27999999999999997</v>
      </c>
      <c r="L126" s="18">
        <v>0.15</v>
      </c>
      <c r="M126" s="2" t="str">
        <f t="shared" si="26"/>
        <v/>
      </c>
      <c r="N126" s="24" t="str">
        <f t="shared" si="27"/>
        <v/>
      </c>
      <c r="O126" s="24" t="str">
        <f t="shared" si="28"/>
        <v/>
      </c>
      <c r="P126" s="177"/>
      <c r="Q126" s="43"/>
      <c r="R126" s="193" t="str">
        <f t="shared" si="22"/>
        <v/>
      </c>
      <c r="S126" s="2" t="str">
        <f t="shared" si="29"/>
        <v/>
      </c>
      <c r="T126" s="2" t="str">
        <f t="shared" si="30"/>
        <v xml:space="preserve">  </v>
      </c>
      <c r="U126" s="2" t="str">
        <f t="shared" si="31"/>
        <v/>
      </c>
      <c r="V126" s="2" t="str">
        <f t="shared" si="32"/>
        <v xml:space="preserve"> </v>
      </c>
      <c r="W126" s="277">
        <v>0.47</v>
      </c>
      <c r="X126" s="277">
        <v>0.47</v>
      </c>
      <c r="Y126" s="266"/>
      <c r="Z126" s="266"/>
      <c r="AA126" s="266"/>
    </row>
    <row r="127" spans="1:27">
      <c r="A127" s="17" t="s">
        <v>84</v>
      </c>
      <c r="B127" s="42" t="s">
        <v>100</v>
      </c>
      <c r="C127" s="17">
        <v>0.52</v>
      </c>
      <c r="D127" s="17">
        <v>3.8E-3</v>
      </c>
      <c r="E127" s="17">
        <v>5.2999999999999999E-2</v>
      </c>
      <c r="F127" s="17">
        <v>3.5999999999999999E-3</v>
      </c>
      <c r="G127" s="276">
        <v>3.8999999999999999E-6</v>
      </c>
      <c r="H127" s="276">
        <v>3.8999999999999999E-6</v>
      </c>
      <c r="I127" s="17">
        <f t="shared" si="23"/>
        <v>5.2000000000000005E-2</v>
      </c>
      <c r="J127" s="17">
        <f t="shared" si="24"/>
        <v>3.8000000000000002E-4</v>
      </c>
      <c r="K127" s="17">
        <f t="shared" si="25"/>
        <v>3.9000000000000002E-7</v>
      </c>
      <c r="L127" s="18">
        <v>0.15</v>
      </c>
      <c r="M127" s="2" t="str">
        <f t="shared" si="26"/>
        <v/>
      </c>
      <c r="N127" s="24" t="str">
        <f t="shared" si="27"/>
        <v/>
      </c>
      <c r="O127" s="24" t="str">
        <f t="shared" si="28"/>
        <v/>
      </c>
      <c r="P127" s="177"/>
      <c r="Q127" s="43"/>
      <c r="R127" s="193" t="str">
        <f t="shared" si="22"/>
        <v/>
      </c>
      <c r="S127" s="2" t="str">
        <f t="shared" si="29"/>
        <v/>
      </c>
      <c r="T127" s="2" t="str">
        <f t="shared" si="30"/>
        <v xml:space="preserve">  </v>
      </c>
      <c r="U127" s="2" t="str">
        <f t="shared" si="31"/>
        <v/>
      </c>
      <c r="V127" s="2" t="str">
        <f t="shared" si="32"/>
        <v xml:space="preserve"> </v>
      </c>
      <c r="W127" s="277">
        <v>6.3E-7</v>
      </c>
      <c r="X127" s="277">
        <v>6.3E-7</v>
      </c>
      <c r="Y127" s="266"/>
      <c r="Z127" s="266"/>
      <c r="AA127" s="266"/>
    </row>
    <row r="128" spans="1:27">
      <c r="A128" s="17" t="s">
        <v>84</v>
      </c>
      <c r="B128" s="42" t="s">
        <v>101</v>
      </c>
      <c r="C128" s="17">
        <v>0.52</v>
      </c>
      <c r="D128" s="17">
        <v>3.8E-3</v>
      </c>
      <c r="E128" s="17">
        <v>5.2999999999999999E-2</v>
      </c>
      <c r="F128" s="17">
        <v>3.5999999999999999E-3</v>
      </c>
      <c r="G128" s="17">
        <v>2.0999999999999999E-5</v>
      </c>
      <c r="H128" s="17">
        <v>2.0999999999999999E-5</v>
      </c>
      <c r="I128" s="17">
        <f t="shared" si="23"/>
        <v>5.2000000000000005E-2</v>
      </c>
      <c r="J128" s="17">
        <f t="shared" si="24"/>
        <v>3.8000000000000002E-4</v>
      </c>
      <c r="K128" s="17">
        <f t="shared" si="25"/>
        <v>2.0999999999999998E-6</v>
      </c>
      <c r="L128" s="18">
        <v>0.1</v>
      </c>
      <c r="M128" s="2" t="str">
        <f t="shared" si="26"/>
        <v/>
      </c>
      <c r="N128" s="24" t="str">
        <f t="shared" si="27"/>
        <v/>
      </c>
      <c r="O128" s="24" t="str">
        <f t="shared" si="28"/>
        <v/>
      </c>
      <c r="P128" s="177"/>
      <c r="Q128" s="43"/>
      <c r="R128" s="193" t="str">
        <f t="shared" si="22"/>
        <v/>
      </c>
      <c r="S128" s="2" t="str">
        <f t="shared" si="29"/>
        <v/>
      </c>
      <c r="T128" s="2" t="str">
        <f t="shared" si="30"/>
        <v xml:space="preserve">  </v>
      </c>
      <c r="U128" s="2" t="str">
        <f t="shared" si="31"/>
        <v/>
      </c>
      <c r="V128" s="2" t="str">
        <f t="shared" si="32"/>
        <v xml:space="preserve"> </v>
      </c>
      <c r="W128" s="277">
        <v>3.4000000000000001E-6</v>
      </c>
      <c r="X128" s="277">
        <v>3.4000000000000001E-6</v>
      </c>
      <c r="Y128" s="266"/>
      <c r="Z128" s="266"/>
      <c r="AA128" s="266"/>
    </row>
    <row r="129" spans="1:27">
      <c r="A129" s="17" t="s">
        <v>84</v>
      </c>
      <c r="B129" s="42" t="s">
        <v>102</v>
      </c>
      <c r="C129" s="17"/>
      <c r="D129" s="17">
        <v>1.4E-2</v>
      </c>
      <c r="E129" s="17"/>
      <c r="F129" s="17">
        <v>0.03</v>
      </c>
      <c r="G129" s="17">
        <v>3.4999999999999997E-5</v>
      </c>
      <c r="H129" s="17">
        <v>3.4999999999999997E-5</v>
      </c>
      <c r="I129" s="17">
        <f t="shared" si="23"/>
        <v>0</v>
      </c>
      <c r="J129" s="17">
        <f t="shared" si="24"/>
        <v>1.4000000000000002E-3</v>
      </c>
      <c r="K129" s="17">
        <f t="shared" si="25"/>
        <v>3.4999999999999999E-6</v>
      </c>
      <c r="L129" s="18">
        <v>0.3</v>
      </c>
      <c r="M129" s="2" t="str">
        <f t="shared" si="26"/>
        <v/>
      </c>
      <c r="N129" s="24" t="str">
        <f t="shared" si="27"/>
        <v/>
      </c>
      <c r="O129" s="24" t="str">
        <f t="shared" si="28"/>
        <v/>
      </c>
      <c r="P129" s="177"/>
      <c r="Q129" s="43"/>
      <c r="R129" s="193" t="str">
        <f t="shared" si="22"/>
        <v/>
      </c>
      <c r="S129" s="2" t="str">
        <f t="shared" si="29"/>
        <v/>
      </c>
      <c r="T129" s="2" t="str">
        <f t="shared" si="30"/>
        <v xml:space="preserve">  </v>
      </c>
      <c r="U129" s="2" t="str">
        <f t="shared" si="31"/>
        <v/>
      </c>
      <c r="V129" s="2" t="str">
        <f t="shared" si="32"/>
        <v xml:space="preserve"> </v>
      </c>
      <c r="W129" s="277">
        <v>5.5999999999999997E-6</v>
      </c>
      <c r="X129" s="277">
        <v>5.5999999999999997E-6</v>
      </c>
      <c r="Y129" s="266"/>
      <c r="Z129" s="266"/>
      <c r="AA129" s="266"/>
    </row>
    <row r="130" spans="1:27">
      <c r="A130" s="17" t="s">
        <v>84</v>
      </c>
      <c r="B130" s="42" t="s">
        <v>103</v>
      </c>
      <c r="C130" s="17"/>
      <c r="D130" s="17">
        <v>1.4E-2</v>
      </c>
      <c r="E130" s="17"/>
      <c r="F130" s="17">
        <v>0.03</v>
      </c>
      <c r="G130" s="17">
        <v>3.4999999999999997E-5</v>
      </c>
      <c r="H130" s="17">
        <v>3.4999999999999997E-5</v>
      </c>
      <c r="I130" s="17">
        <f t="shared" si="23"/>
        <v>0</v>
      </c>
      <c r="J130" s="17">
        <f t="shared" si="24"/>
        <v>1.4000000000000002E-3</v>
      </c>
      <c r="K130" s="17">
        <f t="shared" si="25"/>
        <v>3.4999999999999999E-6</v>
      </c>
      <c r="L130" s="18">
        <v>0.3</v>
      </c>
      <c r="M130" s="2" t="str">
        <f t="shared" si="26"/>
        <v/>
      </c>
      <c r="N130" s="24" t="str">
        <f t="shared" si="27"/>
        <v/>
      </c>
      <c r="O130" s="24" t="str">
        <f t="shared" si="28"/>
        <v/>
      </c>
      <c r="P130" s="177"/>
      <c r="Q130" s="43"/>
      <c r="R130" s="193" t="str">
        <f t="shared" si="22"/>
        <v/>
      </c>
      <c r="S130" s="2" t="str">
        <f t="shared" si="29"/>
        <v/>
      </c>
      <c r="T130" s="2" t="str">
        <f t="shared" si="30"/>
        <v xml:space="preserve">  </v>
      </c>
      <c r="U130" s="2" t="str">
        <f t="shared" si="31"/>
        <v/>
      </c>
      <c r="V130" s="2" t="str">
        <f t="shared" si="32"/>
        <v xml:space="preserve"> </v>
      </c>
      <c r="W130" s="277">
        <v>5.5999999999999997E-6</v>
      </c>
      <c r="X130" s="277">
        <v>5.5999999999999997E-6</v>
      </c>
      <c r="Y130" s="266"/>
      <c r="Z130" s="266"/>
      <c r="AA130" s="266"/>
    </row>
    <row r="131" spans="1:27">
      <c r="A131" s="17" t="s">
        <v>84</v>
      </c>
      <c r="B131" s="42" t="s">
        <v>104</v>
      </c>
      <c r="C131" s="17"/>
      <c r="D131" s="17">
        <v>1.4E-2</v>
      </c>
      <c r="E131" s="17"/>
      <c r="F131" s="17">
        <v>0.03</v>
      </c>
      <c r="G131" s="17">
        <v>3.4999999999999997E-5</v>
      </c>
      <c r="H131" s="17">
        <v>3.4999999999999997E-5</v>
      </c>
      <c r="I131" s="17">
        <f t="shared" si="23"/>
        <v>0</v>
      </c>
      <c r="J131" s="17">
        <f t="shared" si="24"/>
        <v>1.4000000000000002E-3</v>
      </c>
      <c r="K131" s="17">
        <f t="shared" si="25"/>
        <v>3.4999999999999999E-6</v>
      </c>
      <c r="L131" s="18">
        <v>0.3</v>
      </c>
      <c r="M131" s="2" t="str">
        <f t="shared" si="26"/>
        <v/>
      </c>
      <c r="N131" s="24" t="str">
        <f t="shared" si="27"/>
        <v/>
      </c>
      <c r="O131" s="24" t="str">
        <f t="shared" si="28"/>
        <v/>
      </c>
      <c r="P131" s="177"/>
      <c r="Q131" s="43"/>
      <c r="R131" s="193" t="str">
        <f t="shared" si="22"/>
        <v/>
      </c>
      <c r="S131" s="2" t="str">
        <f t="shared" si="29"/>
        <v/>
      </c>
      <c r="T131" s="2" t="str">
        <f t="shared" si="30"/>
        <v xml:space="preserve">  </v>
      </c>
      <c r="U131" s="2" t="str">
        <f t="shared" si="31"/>
        <v/>
      </c>
      <c r="V131" s="2" t="str">
        <f t="shared" si="32"/>
        <v xml:space="preserve"> </v>
      </c>
      <c r="W131" s="277">
        <v>5.5999999999999997E-6</v>
      </c>
      <c r="X131" s="277">
        <v>5.5999999999999997E-6</v>
      </c>
      <c r="Y131" s="266"/>
      <c r="Z131" s="266"/>
      <c r="AA131" s="266"/>
    </row>
    <row r="132" spans="1:27">
      <c r="A132" s="17" t="s">
        <v>84</v>
      </c>
      <c r="B132" s="42" t="s">
        <v>105</v>
      </c>
      <c r="C132" s="17"/>
      <c r="D132" s="17">
        <v>1.4E-2</v>
      </c>
      <c r="E132" s="17"/>
      <c r="F132" s="17">
        <v>0.03</v>
      </c>
      <c r="G132" s="17">
        <v>3.4999999999999997E-5</v>
      </c>
      <c r="H132" s="17">
        <v>3.4999999999999997E-5</v>
      </c>
      <c r="I132" s="17">
        <f t="shared" si="23"/>
        <v>0</v>
      </c>
      <c r="J132" s="17">
        <f t="shared" si="24"/>
        <v>1.4000000000000002E-3</v>
      </c>
      <c r="K132" s="17">
        <f t="shared" si="25"/>
        <v>3.4999999999999999E-6</v>
      </c>
      <c r="L132" s="18">
        <v>0.3</v>
      </c>
      <c r="M132" s="2" t="str">
        <f t="shared" si="26"/>
        <v/>
      </c>
      <c r="N132" s="24" t="str">
        <f t="shared" si="27"/>
        <v/>
      </c>
      <c r="O132" s="24" t="str">
        <f t="shared" si="28"/>
        <v/>
      </c>
      <c r="P132" s="177"/>
      <c r="Q132" s="43"/>
      <c r="R132" s="193" t="str">
        <f t="shared" si="22"/>
        <v/>
      </c>
      <c r="S132" s="2" t="str">
        <f t="shared" si="29"/>
        <v/>
      </c>
      <c r="T132" s="2" t="str">
        <f t="shared" si="30"/>
        <v xml:space="preserve">  </v>
      </c>
      <c r="U132" s="2" t="str">
        <f t="shared" si="31"/>
        <v/>
      </c>
      <c r="V132" s="2" t="str">
        <f t="shared" si="32"/>
        <v xml:space="preserve"> </v>
      </c>
      <c r="W132" s="277">
        <v>5.5999999999999997E-6</v>
      </c>
      <c r="X132" s="277">
        <v>5.5999999999999997E-6</v>
      </c>
      <c r="Y132" s="266"/>
      <c r="Z132" s="266"/>
      <c r="AA132" s="266"/>
    </row>
    <row r="133" spans="1:27">
      <c r="A133" s="17" t="s">
        <v>84</v>
      </c>
      <c r="B133" s="42" t="s">
        <v>106</v>
      </c>
      <c r="C133" s="17"/>
      <c r="D133" s="17">
        <v>1.4E-2</v>
      </c>
      <c r="E133" s="17"/>
      <c r="F133" s="17">
        <v>0.03</v>
      </c>
      <c r="G133" s="17">
        <v>3.4999999999999997E-5</v>
      </c>
      <c r="H133" s="17">
        <v>3.4999999999999997E-5</v>
      </c>
      <c r="I133" s="17">
        <f t="shared" si="23"/>
        <v>0</v>
      </c>
      <c r="J133" s="17">
        <f t="shared" si="24"/>
        <v>1.4000000000000002E-3</v>
      </c>
      <c r="K133" s="17">
        <f t="shared" si="25"/>
        <v>3.4999999999999999E-6</v>
      </c>
      <c r="L133" s="18">
        <v>0.3</v>
      </c>
      <c r="M133" s="2" t="str">
        <f t="shared" si="26"/>
        <v/>
      </c>
      <c r="N133" s="24" t="str">
        <f t="shared" si="27"/>
        <v/>
      </c>
      <c r="O133" s="24" t="str">
        <f t="shared" si="28"/>
        <v/>
      </c>
      <c r="P133" s="177"/>
      <c r="Q133" s="43"/>
      <c r="R133" s="193" t="str">
        <f t="shared" si="22"/>
        <v/>
      </c>
      <c r="S133" s="2" t="str">
        <f t="shared" si="29"/>
        <v/>
      </c>
      <c r="T133" s="2" t="str">
        <f t="shared" si="30"/>
        <v xml:space="preserve">  </v>
      </c>
      <c r="U133" s="2" t="str">
        <f t="shared" si="31"/>
        <v/>
      </c>
      <c r="V133" s="2" t="str">
        <f t="shared" si="32"/>
        <v xml:space="preserve"> </v>
      </c>
      <c r="W133" s="277">
        <v>5.5999999999999997E-6</v>
      </c>
      <c r="X133" s="277">
        <v>5.5999999999999997E-6</v>
      </c>
      <c r="Y133" s="266"/>
      <c r="Z133" s="266"/>
      <c r="AA133" s="266"/>
    </row>
    <row r="134" spans="1:27">
      <c r="A134" s="17" t="s">
        <v>84</v>
      </c>
      <c r="B134" s="42" t="s">
        <v>107</v>
      </c>
      <c r="C134" s="17"/>
      <c r="D134" s="17">
        <v>1.4E-2</v>
      </c>
      <c r="E134" s="17"/>
      <c r="F134" s="17">
        <v>0.03</v>
      </c>
      <c r="G134" s="17">
        <v>3.4999999999999997E-5</v>
      </c>
      <c r="H134" s="17">
        <v>3.4999999999999997E-5</v>
      </c>
      <c r="I134" s="17">
        <f t="shared" si="23"/>
        <v>0</v>
      </c>
      <c r="J134" s="17">
        <f t="shared" si="24"/>
        <v>1.4000000000000002E-3</v>
      </c>
      <c r="K134" s="17">
        <f t="shared" si="25"/>
        <v>3.4999999999999999E-6</v>
      </c>
      <c r="L134" s="18">
        <v>0.3</v>
      </c>
      <c r="M134" s="2" t="str">
        <f t="shared" si="26"/>
        <v/>
      </c>
      <c r="N134" s="24" t="str">
        <f t="shared" si="27"/>
        <v/>
      </c>
      <c r="O134" s="24" t="str">
        <f t="shared" si="28"/>
        <v/>
      </c>
      <c r="P134" s="177"/>
      <c r="Q134" s="43"/>
      <c r="R134" s="193" t="str">
        <f t="shared" si="22"/>
        <v/>
      </c>
      <c r="S134" s="2" t="str">
        <f t="shared" si="29"/>
        <v/>
      </c>
      <c r="T134" s="2" t="str">
        <f t="shared" si="30"/>
        <v xml:space="preserve">  </v>
      </c>
      <c r="U134" s="2" t="str">
        <f t="shared" si="31"/>
        <v/>
      </c>
      <c r="V134" s="2" t="str">
        <f t="shared" si="32"/>
        <v xml:space="preserve"> </v>
      </c>
      <c r="W134" s="277">
        <v>5.5999999999999997E-6</v>
      </c>
      <c r="X134" s="277">
        <v>5.5999999999999997E-6</v>
      </c>
      <c r="Y134" s="266"/>
      <c r="Z134" s="266"/>
      <c r="AA134" s="266"/>
    </row>
    <row r="135" spans="1:27">
      <c r="A135" s="17" t="s">
        <v>84</v>
      </c>
      <c r="B135" s="42" t="s">
        <v>108</v>
      </c>
      <c r="C135" s="17"/>
      <c r="D135" s="17">
        <v>1.4E-2</v>
      </c>
      <c r="E135" s="17"/>
      <c r="F135" s="17">
        <v>0.03</v>
      </c>
      <c r="G135" s="17">
        <v>3.4999999999999997E-5</v>
      </c>
      <c r="H135" s="17">
        <v>3.4999999999999997E-5</v>
      </c>
      <c r="I135" s="17">
        <f t="shared" si="23"/>
        <v>0</v>
      </c>
      <c r="J135" s="17">
        <f t="shared" si="24"/>
        <v>1.4000000000000002E-3</v>
      </c>
      <c r="K135" s="17">
        <f t="shared" si="25"/>
        <v>3.4999999999999999E-6</v>
      </c>
      <c r="L135" s="18">
        <v>0.2</v>
      </c>
      <c r="M135" s="2" t="str">
        <f t="shared" si="26"/>
        <v/>
      </c>
      <c r="N135" s="24" t="str">
        <f t="shared" si="27"/>
        <v/>
      </c>
      <c r="O135" s="24" t="str">
        <f t="shared" si="28"/>
        <v/>
      </c>
      <c r="P135" s="177"/>
      <c r="Q135" s="43"/>
      <c r="R135" s="193" t="str">
        <f t="shared" si="22"/>
        <v/>
      </c>
      <c r="S135" s="2" t="str">
        <f t="shared" si="29"/>
        <v/>
      </c>
      <c r="T135" s="2" t="str">
        <f t="shared" si="30"/>
        <v xml:space="preserve">  </v>
      </c>
      <c r="U135" s="2" t="str">
        <f t="shared" si="31"/>
        <v/>
      </c>
      <c r="V135" s="2" t="str">
        <f t="shared" si="32"/>
        <v xml:space="preserve"> </v>
      </c>
      <c r="W135" s="277">
        <v>5.5999999999999997E-6</v>
      </c>
      <c r="X135" s="277">
        <v>5.5999999999999997E-6</v>
      </c>
      <c r="Y135" s="266"/>
      <c r="Z135" s="266"/>
      <c r="AA135" s="266"/>
    </row>
    <row r="136" spans="1:27">
      <c r="A136" s="17" t="s">
        <v>84</v>
      </c>
      <c r="B136" s="42" t="s">
        <v>109</v>
      </c>
      <c r="C136" s="17">
        <v>0.73</v>
      </c>
      <c r="D136" s="17">
        <v>2.0000000000000001E-4</v>
      </c>
      <c r="E136" s="17">
        <v>0.21</v>
      </c>
      <c r="F136" s="17">
        <v>2.0000000000000001E-4</v>
      </c>
      <c r="G136" s="276">
        <v>4.6000000000000001E-4</v>
      </c>
      <c r="H136" s="276">
        <v>4.6999999999999999E-4</v>
      </c>
      <c r="I136" s="17">
        <f t="shared" si="23"/>
        <v>7.2999999999999995E-2</v>
      </c>
      <c r="J136" s="17">
        <f t="shared" si="24"/>
        <v>2.0000000000000002E-5</v>
      </c>
      <c r="K136" s="17">
        <f t="shared" si="25"/>
        <v>4.6000000000000007E-5</v>
      </c>
      <c r="L136" s="18">
        <v>1</v>
      </c>
      <c r="M136" s="2" t="str">
        <f t="shared" si="26"/>
        <v/>
      </c>
      <c r="N136" s="24" t="str">
        <f t="shared" si="27"/>
        <v/>
      </c>
      <c r="O136" s="24" t="str">
        <f t="shared" si="28"/>
        <v/>
      </c>
      <c r="P136" s="177"/>
      <c r="Q136" s="43"/>
      <c r="R136" s="193" t="str">
        <f t="shared" si="22"/>
        <v/>
      </c>
      <c r="S136" s="2" t="str">
        <f t="shared" si="29"/>
        <v/>
      </c>
      <c r="T136" s="2" t="str">
        <f t="shared" si="30"/>
        <v xml:space="preserve">  </v>
      </c>
      <c r="U136" s="2" t="str">
        <f t="shared" si="31"/>
        <v/>
      </c>
      <c r="V136" s="2" t="str">
        <f t="shared" si="32"/>
        <v xml:space="preserve"> </v>
      </c>
      <c r="W136" s="277">
        <v>7.6000000000000004E-5</v>
      </c>
      <c r="X136" s="277">
        <v>7.6000000000000004E-5</v>
      </c>
      <c r="Y136" s="266"/>
      <c r="Z136" s="266"/>
      <c r="AA136" s="266"/>
    </row>
    <row r="137" spans="1:27">
      <c r="A137" s="17" t="s">
        <v>110</v>
      </c>
      <c r="B137" s="42" t="s">
        <v>111</v>
      </c>
      <c r="C137" s="17"/>
      <c r="D137" s="17"/>
      <c r="E137" s="17"/>
      <c r="F137" s="17"/>
      <c r="G137" s="17"/>
      <c r="H137" s="17"/>
      <c r="I137" s="17">
        <f t="shared" si="23"/>
        <v>0</v>
      </c>
      <c r="J137" s="17">
        <f t="shared" si="24"/>
        <v>0</v>
      </c>
      <c r="K137" s="17">
        <f t="shared" si="25"/>
        <v>0</v>
      </c>
      <c r="L137" s="18">
        <v>5</v>
      </c>
      <c r="M137" s="2" t="str">
        <f t="shared" si="26"/>
        <v/>
      </c>
      <c r="N137" s="24" t="str">
        <f t="shared" si="27"/>
        <v/>
      </c>
      <c r="O137" s="24" t="str">
        <f t="shared" si="28"/>
        <v/>
      </c>
      <c r="P137" s="177"/>
      <c r="Q137" s="43"/>
      <c r="R137" s="193" t="str">
        <f t="shared" si="22"/>
        <v/>
      </c>
      <c r="S137" s="2" t="str">
        <f t="shared" si="29"/>
        <v/>
      </c>
      <c r="T137" s="2" t="str">
        <f t="shared" si="30"/>
        <v xml:space="preserve">  </v>
      </c>
      <c r="U137" s="2" t="str">
        <f t="shared" si="31"/>
        <v/>
      </c>
      <c r="V137" s="2" t="str">
        <f t="shared" si="32"/>
        <v xml:space="preserve"> </v>
      </c>
      <c r="W137" s="277"/>
      <c r="X137" s="277"/>
      <c r="Y137" s="266" t="s">
        <v>648</v>
      </c>
      <c r="Z137" s="266"/>
      <c r="AA137" s="266"/>
    </row>
    <row r="138" spans="1:27">
      <c r="A138" s="17" t="s">
        <v>110</v>
      </c>
      <c r="B138" s="42" t="s">
        <v>112</v>
      </c>
      <c r="C138" s="17"/>
      <c r="D138" s="17"/>
      <c r="E138" s="17"/>
      <c r="F138" s="17"/>
      <c r="G138" s="276">
        <v>0.2</v>
      </c>
      <c r="H138" s="276">
        <v>2</v>
      </c>
      <c r="I138" s="17">
        <f t="shared" si="23"/>
        <v>0</v>
      </c>
      <c r="J138" s="17">
        <f t="shared" si="24"/>
        <v>0</v>
      </c>
      <c r="K138" s="17">
        <f t="shared" si="25"/>
        <v>2.0000000000000004E-2</v>
      </c>
      <c r="L138" s="18">
        <v>7</v>
      </c>
      <c r="M138" s="2" t="str">
        <f t="shared" si="26"/>
        <v/>
      </c>
      <c r="N138" s="24" t="str">
        <f t="shared" si="27"/>
        <v/>
      </c>
      <c r="O138" s="24" t="str">
        <f t="shared" si="28"/>
        <v/>
      </c>
      <c r="P138" s="177"/>
      <c r="Q138" s="43"/>
      <c r="R138" s="193" t="str">
        <f t="shared" si="22"/>
        <v/>
      </c>
      <c r="S138" s="2" t="str">
        <f t="shared" si="29"/>
        <v/>
      </c>
      <c r="T138" s="2" t="str">
        <f t="shared" si="30"/>
        <v xml:space="preserve">  </v>
      </c>
      <c r="U138" s="2" t="str">
        <f t="shared" si="31"/>
        <v/>
      </c>
      <c r="V138" s="2" t="str">
        <f t="shared" si="32"/>
        <v xml:space="preserve"> </v>
      </c>
      <c r="W138" s="277">
        <v>0.1</v>
      </c>
      <c r="X138" s="277">
        <v>0.3</v>
      </c>
      <c r="Y138" s="266"/>
      <c r="Z138" s="266"/>
      <c r="AA138" s="266"/>
    </row>
    <row r="139" spans="1:27">
      <c r="A139" s="17" t="s">
        <v>110</v>
      </c>
      <c r="B139" s="42" t="s">
        <v>113</v>
      </c>
      <c r="C139" s="17"/>
      <c r="D139" s="17"/>
      <c r="E139" s="17"/>
      <c r="F139" s="17"/>
      <c r="G139" s="276">
        <v>0.53</v>
      </c>
      <c r="H139" s="276">
        <v>5.8</v>
      </c>
      <c r="I139" s="17">
        <f t="shared" si="23"/>
        <v>0</v>
      </c>
      <c r="J139" s="17">
        <f t="shared" si="24"/>
        <v>0</v>
      </c>
      <c r="K139" s="17">
        <f t="shared" si="25"/>
        <v>5.3000000000000005E-2</v>
      </c>
      <c r="L139" s="18">
        <v>5</v>
      </c>
      <c r="M139" s="2" t="str">
        <f t="shared" si="26"/>
        <v/>
      </c>
      <c r="N139" s="24" t="str">
        <f t="shared" si="27"/>
        <v/>
      </c>
      <c r="O139" s="24" t="str">
        <f t="shared" si="28"/>
        <v/>
      </c>
      <c r="P139" s="177"/>
      <c r="Q139" s="43"/>
      <c r="R139" s="193" t="str">
        <f t="shared" si="22"/>
        <v/>
      </c>
      <c r="S139" s="2" t="str">
        <f t="shared" si="29"/>
        <v/>
      </c>
      <c r="T139" s="2" t="str">
        <f t="shared" si="30"/>
        <v xml:space="preserve">  </v>
      </c>
      <c r="U139" s="2" t="str">
        <f t="shared" si="31"/>
        <v/>
      </c>
      <c r="V139" s="2" t="str">
        <f t="shared" si="32"/>
        <v xml:space="preserve"> </v>
      </c>
      <c r="W139" s="277">
        <v>0.36</v>
      </c>
      <c r="X139" s="277">
        <v>0.95</v>
      </c>
      <c r="Y139" s="266"/>
      <c r="Z139" s="266"/>
      <c r="AA139" s="266"/>
    </row>
    <row r="140" spans="1:27">
      <c r="A140" s="17" t="s">
        <v>110</v>
      </c>
      <c r="B140" s="42" t="s">
        <v>114</v>
      </c>
      <c r="C140" s="17"/>
      <c r="D140" s="17"/>
      <c r="E140" s="17"/>
      <c r="F140" s="17"/>
      <c r="G140" s="17"/>
      <c r="H140" s="17"/>
      <c r="I140" s="17">
        <f t="shared" si="23"/>
        <v>0</v>
      </c>
      <c r="J140" s="17">
        <f t="shared" si="24"/>
        <v>0</v>
      </c>
      <c r="K140" s="17">
        <f t="shared" si="25"/>
        <v>0</v>
      </c>
      <c r="L140" s="18">
        <v>5</v>
      </c>
      <c r="M140" s="2" t="str">
        <f t="shared" si="26"/>
        <v/>
      </c>
      <c r="N140" s="24" t="str">
        <f t="shared" si="27"/>
        <v/>
      </c>
      <c r="O140" s="24" t="str">
        <f t="shared" si="28"/>
        <v/>
      </c>
      <c r="P140" s="177"/>
      <c r="Q140" s="43"/>
      <c r="R140" s="193" t="str">
        <f t="shared" si="22"/>
        <v/>
      </c>
      <c r="S140" s="2" t="str">
        <f t="shared" si="29"/>
        <v/>
      </c>
      <c r="T140" s="2" t="str">
        <f t="shared" si="30"/>
        <v xml:space="preserve">  </v>
      </c>
      <c r="U140" s="2" t="str">
        <f t="shared" si="31"/>
        <v/>
      </c>
      <c r="V140" s="2" t="str">
        <f t="shared" si="32"/>
        <v xml:space="preserve"> </v>
      </c>
      <c r="W140" s="277"/>
      <c r="X140" s="277"/>
      <c r="Y140" s="266" t="s">
        <v>648</v>
      </c>
      <c r="Z140" s="266"/>
      <c r="AA140" s="266"/>
    </row>
    <row r="141" spans="1:27" ht="26">
      <c r="A141" s="17" t="s">
        <v>110</v>
      </c>
      <c r="B141" s="42" t="s">
        <v>139</v>
      </c>
      <c r="C141" s="17"/>
      <c r="D141" s="17"/>
      <c r="E141" s="17"/>
      <c r="F141" s="17"/>
      <c r="G141" s="276">
        <v>300</v>
      </c>
      <c r="H141" s="276">
        <v>10000</v>
      </c>
      <c r="I141" s="17">
        <f t="shared" si="23"/>
        <v>0</v>
      </c>
      <c r="J141" s="17">
        <f t="shared" si="24"/>
        <v>0</v>
      </c>
      <c r="K141" s="17">
        <f t="shared" si="25"/>
        <v>30</v>
      </c>
      <c r="L141" s="18">
        <v>3</v>
      </c>
      <c r="M141" s="2" t="str">
        <f t="shared" si="26"/>
        <v/>
      </c>
      <c r="N141" s="24" t="str">
        <f t="shared" si="27"/>
        <v/>
      </c>
      <c r="O141" s="24" t="str">
        <f t="shared" si="28"/>
        <v/>
      </c>
      <c r="P141" s="177"/>
      <c r="Q141" s="43"/>
      <c r="R141" s="193" t="str">
        <f t="shared" si="22"/>
        <v/>
      </c>
      <c r="S141" s="2" t="str">
        <f t="shared" si="29"/>
        <v/>
      </c>
      <c r="T141" s="2" t="str">
        <f t="shared" si="30"/>
        <v xml:space="preserve">  </v>
      </c>
      <c r="U141" s="2" t="str">
        <f t="shared" si="31"/>
        <v/>
      </c>
      <c r="V141" s="2" t="str">
        <f t="shared" si="32"/>
        <v xml:space="preserve"> </v>
      </c>
      <c r="W141" s="277">
        <v>300</v>
      </c>
      <c r="X141" s="277">
        <v>2000</v>
      </c>
      <c r="Y141" s="266"/>
      <c r="Z141" s="266"/>
      <c r="AA141" s="266"/>
    </row>
    <row r="142" spans="1:27">
      <c r="A142" s="17" t="s">
        <v>110</v>
      </c>
      <c r="B142" s="42" t="s">
        <v>115</v>
      </c>
      <c r="C142" s="17"/>
      <c r="D142" s="17"/>
      <c r="E142" s="17"/>
      <c r="F142" s="17"/>
      <c r="G142" s="276">
        <v>9.9</v>
      </c>
      <c r="H142" s="276">
        <v>430</v>
      </c>
      <c r="I142" s="17">
        <f t="shared" si="23"/>
        <v>0</v>
      </c>
      <c r="J142" s="17">
        <f t="shared" si="24"/>
        <v>0</v>
      </c>
      <c r="K142" s="17">
        <f t="shared" si="25"/>
        <v>0.9900000000000001</v>
      </c>
      <c r="L142" s="18">
        <v>3</v>
      </c>
      <c r="M142" s="2" t="str">
        <f t="shared" si="26"/>
        <v/>
      </c>
      <c r="N142" s="24" t="str">
        <f t="shared" si="27"/>
        <v/>
      </c>
      <c r="O142" s="24" t="str">
        <f t="shared" si="28"/>
        <v/>
      </c>
      <c r="P142" s="177"/>
      <c r="Q142" s="43"/>
      <c r="R142" s="193" t="str">
        <f t="shared" si="22"/>
        <v/>
      </c>
      <c r="S142" s="2" t="str">
        <f t="shared" si="29"/>
        <v/>
      </c>
      <c r="T142" s="2" t="str">
        <f t="shared" si="30"/>
        <v xml:space="preserve">  </v>
      </c>
      <c r="U142" s="2" t="str">
        <f t="shared" si="31"/>
        <v/>
      </c>
      <c r="V142" s="2" t="str">
        <f t="shared" si="32"/>
        <v xml:space="preserve"> </v>
      </c>
      <c r="W142" s="277">
        <v>8.8000000000000007</v>
      </c>
      <c r="X142" s="277">
        <v>69</v>
      </c>
      <c r="Y142" s="266"/>
      <c r="Z142" s="266"/>
      <c r="AA142" s="266"/>
    </row>
    <row r="143" spans="1:27">
      <c r="A143" s="17" t="s">
        <v>110</v>
      </c>
      <c r="B143" s="42" t="s">
        <v>116</v>
      </c>
      <c r="C143" s="17"/>
      <c r="D143" s="17"/>
      <c r="E143" s="17"/>
      <c r="F143" s="17"/>
      <c r="G143" s="276">
        <v>0.89</v>
      </c>
      <c r="H143" s="276">
        <v>20</v>
      </c>
      <c r="I143" s="17">
        <f t="shared" si="23"/>
        <v>0</v>
      </c>
      <c r="J143" s="17">
        <f t="shared" si="24"/>
        <v>0</v>
      </c>
      <c r="K143" s="17">
        <f t="shared" si="25"/>
        <v>8.900000000000001E-2</v>
      </c>
      <c r="L143" s="18">
        <v>6</v>
      </c>
      <c r="M143" s="2" t="str">
        <f t="shared" si="26"/>
        <v/>
      </c>
      <c r="N143" s="24" t="str">
        <f t="shared" si="27"/>
        <v/>
      </c>
      <c r="O143" s="24" t="str">
        <f t="shared" si="28"/>
        <v/>
      </c>
      <c r="P143" s="177"/>
      <c r="Q143" s="43"/>
      <c r="R143" s="193" t="str">
        <f t="shared" si="22"/>
        <v/>
      </c>
      <c r="S143" s="2" t="str">
        <f t="shared" si="29"/>
        <v/>
      </c>
      <c r="T143" s="2" t="str">
        <f t="shared" si="30"/>
        <v xml:space="preserve">  </v>
      </c>
      <c r="U143" s="2" t="str">
        <f t="shared" si="31"/>
        <v/>
      </c>
      <c r="V143" s="2" t="str">
        <f t="shared" si="32"/>
        <v xml:space="preserve"> </v>
      </c>
      <c r="W143" s="277">
        <v>0.72</v>
      </c>
      <c r="X143" s="277">
        <v>3.3</v>
      </c>
      <c r="Y143" s="266"/>
      <c r="Z143" s="266"/>
      <c r="AA143" s="266"/>
    </row>
    <row r="144" spans="1:27" ht="26">
      <c r="A144" s="17" t="s">
        <v>110</v>
      </c>
      <c r="B144" s="42" t="s">
        <v>140</v>
      </c>
      <c r="C144" s="17"/>
      <c r="D144" s="17"/>
      <c r="E144" s="17"/>
      <c r="F144" s="17"/>
      <c r="G144" s="276">
        <v>100</v>
      </c>
      <c r="H144" s="276">
        <v>2000</v>
      </c>
      <c r="I144" s="17">
        <f t="shared" si="23"/>
        <v>0</v>
      </c>
      <c r="J144" s="17">
        <f t="shared" si="24"/>
        <v>0</v>
      </c>
      <c r="K144" s="17">
        <f t="shared" si="25"/>
        <v>10</v>
      </c>
      <c r="L144" s="18">
        <v>5</v>
      </c>
      <c r="M144" s="2" t="str">
        <f t="shared" si="26"/>
        <v/>
      </c>
      <c r="N144" s="24" t="str">
        <f t="shared" si="27"/>
        <v/>
      </c>
      <c r="O144" s="24" t="str">
        <f t="shared" si="28"/>
        <v/>
      </c>
      <c r="P144" s="177"/>
      <c r="Q144" s="43"/>
      <c r="R144" s="193" t="str">
        <f t="shared" si="22"/>
        <v/>
      </c>
      <c r="S144" s="2" t="str">
        <f t="shared" si="29"/>
        <v/>
      </c>
      <c r="T144" s="2" t="str">
        <f t="shared" si="30"/>
        <v xml:space="preserve">  </v>
      </c>
      <c r="U144" s="2" t="str">
        <f t="shared" si="31"/>
        <v/>
      </c>
      <c r="V144" s="2" t="str">
        <f t="shared" si="32"/>
        <v xml:space="preserve"> </v>
      </c>
      <c r="W144" s="277">
        <v>100</v>
      </c>
      <c r="X144" s="277">
        <v>400</v>
      </c>
      <c r="Y144" s="266"/>
      <c r="Z144" s="266"/>
      <c r="AA144" s="266"/>
    </row>
    <row r="145" spans="1:27" ht="26">
      <c r="A145" s="17" t="s">
        <v>110</v>
      </c>
      <c r="B145" s="42" t="s">
        <v>141</v>
      </c>
      <c r="C145" s="17"/>
      <c r="D145" s="17"/>
      <c r="E145" s="17"/>
      <c r="F145" s="17"/>
      <c r="G145" s="276">
        <v>0.26</v>
      </c>
      <c r="H145" s="276">
        <v>7.7</v>
      </c>
      <c r="I145" s="17">
        <f t="shared" si="23"/>
        <v>0</v>
      </c>
      <c r="J145" s="17">
        <f t="shared" si="24"/>
        <v>0</v>
      </c>
      <c r="K145" s="17">
        <f t="shared" si="25"/>
        <v>2.6000000000000002E-2</v>
      </c>
      <c r="L145" s="18">
        <v>5</v>
      </c>
      <c r="M145" s="2" t="str">
        <f t="shared" si="26"/>
        <v/>
      </c>
      <c r="N145" s="24" t="str">
        <f t="shared" si="27"/>
        <v/>
      </c>
      <c r="O145" s="24" t="str">
        <f t="shared" si="28"/>
        <v/>
      </c>
      <c r="P145" s="177"/>
      <c r="Q145" s="43"/>
      <c r="R145" s="193" t="str">
        <f t="shared" si="22"/>
        <v/>
      </c>
      <c r="S145" s="2" t="str">
        <f t="shared" si="29"/>
        <v/>
      </c>
      <c r="T145" s="2" t="str">
        <f t="shared" si="30"/>
        <v xml:space="preserve">  </v>
      </c>
      <c r="U145" s="2" t="str">
        <f t="shared" si="31"/>
        <v/>
      </c>
      <c r="V145" s="2" t="str">
        <f t="shared" si="32"/>
        <v xml:space="preserve"> </v>
      </c>
      <c r="W145" s="277">
        <v>0.22</v>
      </c>
      <c r="X145" s="277">
        <v>1.2</v>
      </c>
      <c r="Y145" s="266"/>
      <c r="Z145" s="266"/>
      <c r="AA145" s="266"/>
    </row>
    <row r="146" spans="1:27">
      <c r="A146" s="17" t="s">
        <v>110</v>
      </c>
      <c r="B146" s="42" t="s">
        <v>117</v>
      </c>
      <c r="C146" s="17"/>
      <c r="D146" s="17"/>
      <c r="E146" s="17"/>
      <c r="F146" s="17"/>
      <c r="G146" s="17"/>
      <c r="H146" s="17"/>
      <c r="I146" s="17">
        <f t="shared" si="23"/>
        <v>0</v>
      </c>
      <c r="J146" s="17">
        <f t="shared" si="24"/>
        <v>0</v>
      </c>
      <c r="K146" s="17">
        <f t="shared" si="25"/>
        <v>0</v>
      </c>
      <c r="L146" s="18">
        <v>20</v>
      </c>
      <c r="M146" s="2" t="str">
        <f t="shared" si="26"/>
        <v/>
      </c>
      <c r="N146" s="24" t="str">
        <f t="shared" si="27"/>
        <v/>
      </c>
      <c r="O146" s="24" t="str">
        <f t="shared" si="28"/>
        <v/>
      </c>
      <c r="P146" s="177"/>
      <c r="Q146" s="43"/>
      <c r="R146" s="193" t="str">
        <f t="shared" si="22"/>
        <v/>
      </c>
      <c r="S146" s="2" t="str">
        <f t="shared" si="29"/>
        <v/>
      </c>
      <c r="T146" s="2" t="str">
        <f t="shared" si="30"/>
        <v xml:space="preserve">  </v>
      </c>
      <c r="U146" s="2" t="str">
        <f t="shared" si="31"/>
        <v/>
      </c>
      <c r="V146" s="2" t="str">
        <f t="shared" si="32"/>
        <v xml:space="preserve"> </v>
      </c>
      <c r="W146" s="277"/>
      <c r="X146" s="277"/>
      <c r="Y146" s="266" t="s">
        <v>648</v>
      </c>
      <c r="Z146" s="266"/>
      <c r="AA146" s="266"/>
    </row>
    <row r="147" spans="1:27">
      <c r="A147" s="17" t="s">
        <v>110</v>
      </c>
      <c r="B147" s="42" t="s">
        <v>118</v>
      </c>
      <c r="C147" s="17">
        <v>3</v>
      </c>
      <c r="D147" s="17">
        <v>3</v>
      </c>
      <c r="E147" s="17"/>
      <c r="F147" s="17"/>
      <c r="G147" s="276">
        <v>3</v>
      </c>
      <c r="H147" s="276">
        <v>200</v>
      </c>
      <c r="I147" s="17">
        <f t="shared" si="23"/>
        <v>0.30000000000000004</v>
      </c>
      <c r="J147" s="17">
        <f t="shared" si="24"/>
        <v>0.30000000000000004</v>
      </c>
      <c r="K147" s="17">
        <f t="shared" si="25"/>
        <v>0.30000000000000004</v>
      </c>
      <c r="L147" s="18" t="s">
        <v>15</v>
      </c>
      <c r="M147" s="2" t="str">
        <f t="shared" si="26"/>
        <v/>
      </c>
      <c r="N147" s="24" t="str">
        <f t="shared" si="27"/>
        <v/>
      </c>
      <c r="O147" s="24" t="str">
        <f t="shared" si="28"/>
        <v/>
      </c>
      <c r="P147" s="177"/>
      <c r="Q147" s="43"/>
      <c r="R147" s="193" t="str">
        <f t="shared" si="22"/>
        <v/>
      </c>
      <c r="S147" s="2" t="str">
        <f t="shared" si="29"/>
        <v/>
      </c>
      <c r="T147" s="2" t="str">
        <f t="shared" si="30"/>
        <v xml:space="preserve">  </v>
      </c>
      <c r="U147" s="2" t="str">
        <f t="shared" si="31"/>
        <v/>
      </c>
      <c r="V147" s="2" t="str">
        <f t="shared" si="32"/>
        <v xml:space="preserve"> </v>
      </c>
      <c r="W147" s="277">
        <v>3</v>
      </c>
      <c r="X147" s="277">
        <v>40</v>
      </c>
      <c r="Y147" s="266"/>
      <c r="Z147" s="266"/>
      <c r="AA147" s="266"/>
    </row>
    <row r="148" spans="1:27">
      <c r="A148" s="17" t="s">
        <v>110</v>
      </c>
      <c r="B148" s="42" t="s">
        <v>119</v>
      </c>
      <c r="C148" s="17"/>
      <c r="D148" s="17"/>
      <c r="E148" s="17"/>
      <c r="F148" s="17"/>
      <c r="G148" s="276">
        <v>6.0999999999999999E-2</v>
      </c>
      <c r="H148" s="276">
        <v>4.5999999999999996</v>
      </c>
      <c r="I148" s="17">
        <f t="shared" si="23"/>
        <v>0</v>
      </c>
      <c r="J148" s="17">
        <f t="shared" si="24"/>
        <v>0</v>
      </c>
      <c r="K148" s="17">
        <f t="shared" si="25"/>
        <v>6.1000000000000004E-3</v>
      </c>
      <c r="L148" s="18" t="s">
        <v>15</v>
      </c>
      <c r="M148" s="2" t="str">
        <f t="shared" si="26"/>
        <v/>
      </c>
      <c r="N148" s="24" t="str">
        <f t="shared" si="27"/>
        <v/>
      </c>
      <c r="O148" s="24" t="str">
        <f t="shared" si="28"/>
        <v/>
      </c>
      <c r="P148" s="177"/>
      <c r="Q148" s="43"/>
      <c r="R148" s="193" t="str">
        <f t="shared" si="22"/>
        <v/>
      </c>
      <c r="S148" s="2" t="str">
        <f t="shared" si="29"/>
        <v/>
      </c>
      <c r="T148" s="2" t="str">
        <f t="shared" si="30"/>
        <v xml:space="preserve">  </v>
      </c>
      <c r="U148" s="2" t="str">
        <f t="shared" si="31"/>
        <v/>
      </c>
      <c r="V148" s="2" t="str">
        <f t="shared" si="32"/>
        <v xml:space="preserve"> </v>
      </c>
      <c r="W148" s="277">
        <v>5.7000000000000002E-2</v>
      </c>
      <c r="X148" s="277">
        <v>0.74</v>
      </c>
      <c r="Y148" s="266"/>
      <c r="Z148" s="266"/>
      <c r="AA148" s="266"/>
    </row>
    <row r="149" spans="1:27">
      <c r="A149" s="17" t="s">
        <v>110</v>
      </c>
      <c r="B149" s="42" t="s">
        <v>120</v>
      </c>
      <c r="C149" s="17"/>
      <c r="D149" s="17"/>
      <c r="E149" s="17"/>
      <c r="F149" s="17"/>
      <c r="G149" s="276">
        <v>0.56999999999999995</v>
      </c>
      <c r="H149" s="276">
        <v>10</v>
      </c>
      <c r="I149" s="17">
        <f t="shared" si="23"/>
        <v>0</v>
      </c>
      <c r="J149" s="17">
        <f t="shared" si="24"/>
        <v>0</v>
      </c>
      <c r="K149" s="17">
        <f t="shared" si="25"/>
        <v>5.6999999999999995E-2</v>
      </c>
      <c r="L149" s="18">
        <v>5</v>
      </c>
      <c r="M149" s="2" t="str">
        <f t="shared" si="26"/>
        <v/>
      </c>
      <c r="N149" s="24" t="str">
        <f t="shared" si="27"/>
        <v/>
      </c>
      <c r="O149" s="24" t="str">
        <f t="shared" si="28"/>
        <v/>
      </c>
      <c r="P149" s="177"/>
      <c r="Q149" s="43"/>
      <c r="R149" s="193" t="str">
        <f t="shared" si="22"/>
        <v/>
      </c>
      <c r="S149" s="2" t="str">
        <f t="shared" si="29"/>
        <v/>
      </c>
      <c r="T149" s="2" t="str">
        <f t="shared" si="30"/>
        <v xml:space="preserve">  </v>
      </c>
      <c r="U149" s="2" t="str">
        <f t="shared" si="31"/>
        <v/>
      </c>
      <c r="V149" s="2" t="str">
        <f t="shared" si="32"/>
        <v xml:space="preserve"> </v>
      </c>
      <c r="W149" s="277">
        <v>0.45</v>
      </c>
      <c r="X149" s="277">
        <v>1.7</v>
      </c>
      <c r="Y149" s="266"/>
      <c r="Z149" s="266"/>
      <c r="AA149" s="266"/>
    </row>
    <row r="150" spans="1:27">
      <c r="A150" s="17" t="s">
        <v>110</v>
      </c>
      <c r="B150" s="42" t="s">
        <v>121</v>
      </c>
      <c r="C150" s="17"/>
      <c r="D150" s="17"/>
      <c r="E150" s="17"/>
      <c r="F150" s="17"/>
      <c r="G150" s="276">
        <v>6.8</v>
      </c>
      <c r="H150" s="276">
        <v>77</v>
      </c>
      <c r="I150" s="17">
        <f t="shared" si="23"/>
        <v>0</v>
      </c>
      <c r="J150" s="17">
        <f t="shared" si="24"/>
        <v>0</v>
      </c>
      <c r="K150" s="17">
        <f t="shared" si="25"/>
        <v>0.68</v>
      </c>
      <c r="L150" s="18">
        <v>5</v>
      </c>
      <c r="M150" s="2" t="str">
        <f t="shared" si="26"/>
        <v/>
      </c>
      <c r="N150" s="24" t="str">
        <f t="shared" si="27"/>
        <v/>
      </c>
      <c r="O150" s="24" t="str">
        <f t="shared" si="28"/>
        <v/>
      </c>
      <c r="P150" s="177"/>
      <c r="Q150" s="43"/>
      <c r="R150" s="193" t="str">
        <f t="shared" si="22"/>
        <v/>
      </c>
      <c r="S150" s="2" t="str">
        <f t="shared" si="29"/>
        <v/>
      </c>
      <c r="T150" s="2" t="str">
        <f t="shared" si="30"/>
        <v xml:space="preserve">  </v>
      </c>
      <c r="U150" s="2" t="str">
        <f t="shared" si="31"/>
        <v/>
      </c>
      <c r="V150" s="2" t="str">
        <f t="shared" si="32"/>
        <v xml:space="preserve"> </v>
      </c>
      <c r="W150" s="277">
        <v>4.5999999999999996</v>
      </c>
      <c r="X150" s="277">
        <v>12</v>
      </c>
      <c r="Y150" s="266"/>
      <c r="Z150" s="266"/>
      <c r="AA150" s="266"/>
    </row>
    <row r="151" spans="1:27">
      <c r="A151" s="17" t="s">
        <v>110</v>
      </c>
      <c r="B151" s="42" t="s">
        <v>122</v>
      </c>
      <c r="C151" s="17"/>
      <c r="D151" s="17"/>
      <c r="E151" s="17"/>
      <c r="F151" s="17"/>
      <c r="G151" s="276">
        <v>0.4</v>
      </c>
      <c r="H151" s="276">
        <v>3</v>
      </c>
      <c r="I151" s="17">
        <f t="shared" si="23"/>
        <v>0</v>
      </c>
      <c r="J151" s="17">
        <f t="shared" si="24"/>
        <v>0</v>
      </c>
      <c r="K151" s="17">
        <f t="shared" si="25"/>
        <v>4.0000000000000008E-2</v>
      </c>
      <c r="L151" s="18">
        <v>5</v>
      </c>
      <c r="M151" s="2" t="str">
        <f t="shared" si="26"/>
        <v/>
      </c>
      <c r="N151" s="24" t="str">
        <f t="shared" si="27"/>
        <v/>
      </c>
      <c r="O151" s="24" t="str">
        <f t="shared" si="28"/>
        <v/>
      </c>
      <c r="P151" s="177"/>
      <c r="Q151" s="43"/>
      <c r="R151" s="193" t="str">
        <f t="shared" si="22"/>
        <v/>
      </c>
      <c r="S151" s="2" t="str">
        <f t="shared" si="29"/>
        <v/>
      </c>
      <c r="T151" s="2" t="str">
        <f t="shared" si="30"/>
        <v xml:space="preserve">  </v>
      </c>
      <c r="U151" s="2" t="str">
        <f t="shared" si="31"/>
        <v/>
      </c>
      <c r="V151" s="2" t="str">
        <f t="shared" si="32"/>
        <v xml:space="preserve"> </v>
      </c>
      <c r="W151" s="277">
        <v>0.2</v>
      </c>
      <c r="X151" s="277">
        <v>0.5</v>
      </c>
      <c r="Y151" s="266"/>
      <c r="Z151" s="266"/>
      <c r="AA151" s="266"/>
    </row>
    <row r="152" spans="1:27">
      <c r="A152" s="17" t="s">
        <v>110</v>
      </c>
      <c r="B152" s="42" t="s">
        <v>123</v>
      </c>
      <c r="C152" s="17"/>
      <c r="D152" s="17"/>
      <c r="E152" s="17"/>
      <c r="F152" s="17"/>
      <c r="G152" s="276">
        <v>100</v>
      </c>
      <c r="H152" s="276">
        <v>600</v>
      </c>
      <c r="I152" s="17">
        <f t="shared" si="23"/>
        <v>0</v>
      </c>
      <c r="J152" s="17">
        <f t="shared" si="24"/>
        <v>0</v>
      </c>
      <c r="K152" s="17">
        <f t="shared" si="25"/>
        <v>10</v>
      </c>
      <c r="L152" s="18">
        <v>6</v>
      </c>
      <c r="M152" s="2" t="str">
        <f t="shared" si="26"/>
        <v/>
      </c>
      <c r="N152" s="24" t="str">
        <f t="shared" si="27"/>
        <v/>
      </c>
      <c r="O152" s="24" t="str">
        <f t="shared" si="28"/>
        <v/>
      </c>
      <c r="P152" s="177"/>
      <c r="Q152" s="43"/>
      <c r="R152" s="193" t="str">
        <f t="shared" si="22"/>
        <v/>
      </c>
      <c r="S152" s="2" t="str">
        <f t="shared" si="29"/>
        <v/>
      </c>
      <c r="T152" s="2" t="str">
        <f t="shared" si="30"/>
        <v xml:space="preserve">  </v>
      </c>
      <c r="U152" s="2" t="str">
        <f t="shared" si="31"/>
        <v/>
      </c>
      <c r="V152" s="2" t="str">
        <f t="shared" si="32"/>
        <v xml:space="preserve"> </v>
      </c>
      <c r="W152" s="277">
        <v>50</v>
      </c>
      <c r="X152" s="277">
        <v>90</v>
      </c>
      <c r="Y152" s="266"/>
      <c r="Z152" s="266"/>
      <c r="AA152" s="266"/>
    </row>
    <row r="153" spans="1:27">
      <c r="A153" s="17" t="s">
        <v>110</v>
      </c>
      <c r="B153" s="42" t="s">
        <v>124</v>
      </c>
      <c r="C153" s="17"/>
      <c r="D153" s="17"/>
      <c r="E153" s="17"/>
      <c r="F153" s="17"/>
      <c r="G153" s="276">
        <v>0.79</v>
      </c>
      <c r="H153" s="276">
        <v>14</v>
      </c>
      <c r="I153" s="17">
        <f t="shared" si="23"/>
        <v>0</v>
      </c>
      <c r="J153" s="17">
        <f t="shared" si="24"/>
        <v>0</v>
      </c>
      <c r="K153" s="17">
        <f t="shared" si="25"/>
        <v>7.9000000000000015E-2</v>
      </c>
      <c r="L153" s="18">
        <v>3</v>
      </c>
      <c r="M153" s="2" t="str">
        <f t="shared" si="26"/>
        <v/>
      </c>
      <c r="N153" s="24" t="str">
        <f t="shared" si="27"/>
        <v/>
      </c>
      <c r="O153" s="24" t="str">
        <f t="shared" si="28"/>
        <v/>
      </c>
      <c r="P153" s="177"/>
      <c r="Q153" s="43"/>
      <c r="R153" s="193" t="str">
        <f t="shared" si="22"/>
        <v/>
      </c>
      <c r="S153" s="2" t="str">
        <f t="shared" si="29"/>
        <v/>
      </c>
      <c r="T153" s="2" t="str">
        <f t="shared" si="30"/>
        <v xml:space="preserve">  </v>
      </c>
      <c r="U153" s="2" t="str">
        <f t="shared" si="31"/>
        <v/>
      </c>
      <c r="V153" s="2" t="str">
        <f t="shared" si="32"/>
        <v xml:space="preserve"> </v>
      </c>
      <c r="W153" s="277">
        <v>0.61</v>
      </c>
      <c r="X153" s="277">
        <v>2.2000000000000002</v>
      </c>
      <c r="Y153" s="266"/>
      <c r="Z153" s="266"/>
      <c r="AA153" s="266"/>
    </row>
    <row r="154" spans="1:27">
      <c r="A154" s="17" t="s">
        <v>110</v>
      </c>
      <c r="B154" s="42" t="s">
        <v>125</v>
      </c>
      <c r="C154" s="17"/>
      <c r="D154" s="17"/>
      <c r="E154" s="17"/>
      <c r="F154" s="17"/>
      <c r="G154" s="17"/>
      <c r="H154" s="17"/>
      <c r="I154" s="17">
        <f t="shared" si="23"/>
        <v>0</v>
      </c>
      <c r="J154" s="17">
        <f t="shared" si="24"/>
        <v>0</v>
      </c>
      <c r="K154" s="17">
        <f t="shared" si="25"/>
        <v>0</v>
      </c>
      <c r="L154" s="18">
        <v>5</v>
      </c>
      <c r="M154" s="2" t="str">
        <f t="shared" si="26"/>
        <v/>
      </c>
      <c r="N154" s="24" t="str">
        <f t="shared" si="27"/>
        <v/>
      </c>
      <c r="O154" s="24" t="str">
        <f t="shared" si="28"/>
        <v/>
      </c>
      <c r="P154" s="177"/>
      <c r="Q154" s="43"/>
      <c r="R154" s="193" t="str">
        <f t="shared" si="22"/>
        <v/>
      </c>
      <c r="S154" s="2" t="str">
        <f t="shared" si="29"/>
        <v/>
      </c>
      <c r="T154" s="2" t="str">
        <f t="shared" si="30"/>
        <v xml:space="preserve">  </v>
      </c>
      <c r="U154" s="2" t="str">
        <f t="shared" si="31"/>
        <v/>
      </c>
      <c r="V154" s="2" t="str">
        <f t="shared" si="32"/>
        <v xml:space="preserve"> </v>
      </c>
      <c r="W154" s="277"/>
      <c r="X154" s="277"/>
      <c r="Y154" s="266" t="s">
        <v>648</v>
      </c>
      <c r="Z154" s="266"/>
      <c r="AA154" s="266"/>
    </row>
    <row r="155" spans="1:27">
      <c r="A155" s="17" t="s">
        <v>110</v>
      </c>
      <c r="B155" s="42" t="s">
        <v>126</v>
      </c>
      <c r="C155" s="17"/>
      <c r="D155" s="17"/>
      <c r="E155" s="17"/>
      <c r="F155" s="17"/>
      <c r="G155" s="276">
        <v>60</v>
      </c>
      <c r="H155" s="276">
        <v>2000</v>
      </c>
      <c r="I155" s="17">
        <f t="shared" si="23"/>
        <v>0</v>
      </c>
      <c r="J155" s="17">
        <f t="shared" si="24"/>
        <v>0</v>
      </c>
      <c r="K155" s="17">
        <f t="shared" si="25"/>
        <v>6</v>
      </c>
      <c r="L155" s="18">
        <v>5</v>
      </c>
      <c r="M155" s="2" t="str">
        <f t="shared" si="26"/>
        <v/>
      </c>
      <c r="N155" s="24" t="str">
        <f t="shared" si="27"/>
        <v/>
      </c>
      <c r="O155" s="24" t="str">
        <f t="shared" si="28"/>
        <v/>
      </c>
      <c r="P155" s="177"/>
      <c r="Q155" s="43"/>
      <c r="R155" s="193" t="str">
        <f t="shared" si="22"/>
        <v/>
      </c>
      <c r="S155" s="2" t="str">
        <f t="shared" si="29"/>
        <v/>
      </c>
      <c r="T155" s="2" t="str">
        <f t="shared" si="30"/>
        <v xml:space="preserve">  </v>
      </c>
      <c r="U155" s="2" t="str">
        <f t="shared" si="31"/>
        <v/>
      </c>
      <c r="V155" s="2" t="str">
        <f t="shared" si="32"/>
        <v xml:space="preserve"> </v>
      </c>
      <c r="W155" s="277">
        <v>50</v>
      </c>
      <c r="X155" s="277">
        <v>200</v>
      </c>
      <c r="Y155" s="266"/>
      <c r="Z155" s="266"/>
      <c r="AA155" s="266"/>
    </row>
    <row r="156" spans="1:27">
      <c r="A156" s="17" t="s">
        <v>110</v>
      </c>
      <c r="B156" s="42" t="s">
        <v>127</v>
      </c>
      <c r="C156" s="17"/>
      <c r="D156" s="17"/>
      <c r="E156" s="17"/>
      <c r="F156" s="17"/>
      <c r="G156" s="276">
        <v>0.93</v>
      </c>
      <c r="H156" s="276">
        <v>18</v>
      </c>
      <c r="I156" s="17">
        <f t="shared" si="23"/>
        <v>0</v>
      </c>
      <c r="J156" s="17">
        <f t="shared" si="24"/>
        <v>0</v>
      </c>
      <c r="K156" s="17">
        <f t="shared" si="25"/>
        <v>9.3000000000000013E-2</v>
      </c>
      <c r="L156" s="18">
        <v>3</v>
      </c>
      <c r="M156" s="2" t="str">
        <f t="shared" si="26"/>
        <v/>
      </c>
      <c r="N156" s="24" t="str">
        <f t="shared" si="27"/>
        <v/>
      </c>
      <c r="O156" s="24" t="str">
        <f t="shared" si="28"/>
        <v/>
      </c>
      <c r="P156" s="177"/>
      <c r="Q156" s="43"/>
      <c r="R156" s="193" t="str">
        <f t="shared" si="22"/>
        <v/>
      </c>
      <c r="S156" s="2" t="str">
        <f t="shared" si="29"/>
        <v/>
      </c>
      <c r="T156" s="2" t="str">
        <f t="shared" si="30"/>
        <v xml:space="preserve">  </v>
      </c>
      <c r="U156" s="2" t="str">
        <f t="shared" si="31"/>
        <v/>
      </c>
      <c r="V156" s="2" t="str">
        <f t="shared" si="32"/>
        <v xml:space="preserve"> </v>
      </c>
      <c r="W156" s="277">
        <v>0.73</v>
      </c>
      <c r="X156" s="277">
        <v>2.9</v>
      </c>
      <c r="Y156" s="266"/>
      <c r="Z156" s="266"/>
      <c r="AA156" s="266"/>
    </row>
    <row r="157" spans="1:27">
      <c r="A157" s="17" t="s">
        <v>110</v>
      </c>
      <c r="B157" s="42" t="s">
        <v>128</v>
      </c>
      <c r="C157" s="17"/>
      <c r="D157" s="17"/>
      <c r="E157" s="17"/>
      <c r="F157" s="17"/>
      <c r="G157" s="276">
        <v>53</v>
      </c>
      <c r="H157" s="276">
        <v>83</v>
      </c>
      <c r="I157" s="17">
        <f t="shared" si="23"/>
        <v>0</v>
      </c>
      <c r="J157" s="17">
        <f t="shared" si="24"/>
        <v>0</v>
      </c>
      <c r="K157" s="17">
        <f t="shared" si="25"/>
        <v>5.3000000000000007</v>
      </c>
      <c r="L157" s="18">
        <v>10</v>
      </c>
      <c r="M157" s="2" t="str">
        <f t="shared" si="26"/>
        <v/>
      </c>
      <c r="N157" s="24" t="str">
        <f t="shared" si="27"/>
        <v/>
      </c>
      <c r="O157" s="24" t="str">
        <f t="shared" si="28"/>
        <v/>
      </c>
      <c r="P157" s="177"/>
      <c r="Q157" s="43"/>
      <c r="R157" s="193" t="str">
        <f t="shared" si="22"/>
        <v/>
      </c>
      <c r="S157" s="2" t="str">
        <f t="shared" si="29"/>
        <v/>
      </c>
      <c r="T157" s="2" t="str">
        <f t="shared" si="30"/>
        <v xml:space="preserve">  </v>
      </c>
      <c r="U157" s="2" t="str">
        <f t="shared" si="31"/>
        <v/>
      </c>
      <c r="V157" s="2" t="str">
        <f t="shared" si="32"/>
        <v xml:space="preserve"> </v>
      </c>
      <c r="W157" s="277">
        <v>12</v>
      </c>
      <c r="X157" s="277">
        <v>13</v>
      </c>
      <c r="Y157" s="266"/>
      <c r="Z157" s="266"/>
      <c r="AA157" s="266"/>
    </row>
    <row r="158" spans="1:27">
      <c r="A158" s="17" t="s">
        <v>110</v>
      </c>
      <c r="B158" s="42" t="s">
        <v>133</v>
      </c>
      <c r="C158" s="17"/>
      <c r="D158" s="17"/>
      <c r="E158" s="17"/>
      <c r="F158" s="17"/>
      <c r="G158" s="276">
        <v>100</v>
      </c>
      <c r="H158" s="276">
        <v>8000</v>
      </c>
      <c r="I158" s="17">
        <f t="shared" si="23"/>
        <v>0</v>
      </c>
      <c r="J158" s="17">
        <f t="shared" si="24"/>
        <v>0</v>
      </c>
      <c r="K158" s="17">
        <f t="shared" si="25"/>
        <v>10</v>
      </c>
      <c r="L158" s="18">
        <v>5</v>
      </c>
      <c r="M158" s="2" t="str">
        <f t="shared" si="26"/>
        <v/>
      </c>
      <c r="N158" s="24" t="str">
        <f t="shared" si="27"/>
        <v/>
      </c>
      <c r="O158" s="24" t="str">
        <f t="shared" si="28"/>
        <v/>
      </c>
      <c r="P158" s="177"/>
      <c r="Q158" s="43"/>
      <c r="R158" s="193" t="str">
        <f t="shared" si="22"/>
        <v/>
      </c>
      <c r="S158" s="2" t="str">
        <f t="shared" si="29"/>
        <v/>
      </c>
      <c r="T158" s="2" t="str">
        <f t="shared" si="30"/>
        <v xml:space="preserve">  </v>
      </c>
      <c r="U158" s="2" t="str">
        <f t="shared" si="31"/>
        <v/>
      </c>
      <c r="V158" s="2" t="str">
        <f t="shared" si="32"/>
        <v xml:space="preserve"> </v>
      </c>
      <c r="W158" s="277">
        <v>100</v>
      </c>
      <c r="X158" s="277">
        <v>1000</v>
      </c>
      <c r="Y158" s="266"/>
      <c r="Z158" s="266"/>
      <c r="AA158" s="266"/>
    </row>
    <row r="159" spans="1:27">
      <c r="A159" s="17" t="s">
        <v>110</v>
      </c>
      <c r="B159" s="42" t="s">
        <v>134</v>
      </c>
      <c r="C159" s="17"/>
      <c r="D159" s="17"/>
      <c r="E159" s="17"/>
      <c r="F159" s="17"/>
      <c r="G159" s="17"/>
      <c r="H159" s="17"/>
      <c r="I159" s="17">
        <f t="shared" si="23"/>
        <v>0</v>
      </c>
      <c r="J159" s="17">
        <f t="shared" si="24"/>
        <v>0</v>
      </c>
      <c r="K159" s="17">
        <f t="shared" si="25"/>
        <v>0</v>
      </c>
      <c r="L159" s="18">
        <v>5</v>
      </c>
      <c r="M159" s="2" t="str">
        <f t="shared" si="26"/>
        <v/>
      </c>
      <c r="N159" s="24" t="str">
        <f t="shared" si="27"/>
        <v/>
      </c>
      <c r="O159" s="24" t="str">
        <f t="shared" si="28"/>
        <v/>
      </c>
      <c r="P159" s="177"/>
      <c r="Q159" s="43"/>
      <c r="R159" s="193" t="str">
        <f t="shared" si="22"/>
        <v/>
      </c>
      <c r="S159" s="2" t="str">
        <f t="shared" si="29"/>
        <v/>
      </c>
      <c r="T159" s="2" t="str">
        <f t="shared" si="30"/>
        <v xml:space="preserve">  </v>
      </c>
      <c r="U159" s="2" t="str">
        <f t="shared" si="31"/>
        <v/>
      </c>
      <c r="V159" s="2" t="str">
        <f t="shared" si="32"/>
        <v xml:space="preserve"> </v>
      </c>
      <c r="W159" s="277"/>
      <c r="X159" s="277"/>
      <c r="Y159" s="266" t="s">
        <v>648</v>
      </c>
      <c r="Z159" s="266"/>
      <c r="AA159" s="266"/>
    </row>
    <row r="160" spans="1:27">
      <c r="A160" s="17" t="s">
        <v>110</v>
      </c>
      <c r="B160" s="42" t="s">
        <v>129</v>
      </c>
      <c r="C160" s="17"/>
      <c r="D160" s="17"/>
      <c r="E160" s="17"/>
      <c r="F160" s="17"/>
      <c r="G160" s="276">
        <v>20</v>
      </c>
      <c r="H160" s="276">
        <v>800</v>
      </c>
      <c r="I160" s="17">
        <f t="shared" si="23"/>
        <v>0</v>
      </c>
      <c r="J160" s="17">
        <f t="shared" si="24"/>
        <v>0</v>
      </c>
      <c r="K160" s="17">
        <f t="shared" si="25"/>
        <v>2</v>
      </c>
      <c r="L160" s="18">
        <v>5</v>
      </c>
      <c r="M160" s="2" t="str">
        <f t="shared" si="26"/>
        <v/>
      </c>
      <c r="N160" s="24" t="str">
        <f t="shared" si="27"/>
        <v/>
      </c>
      <c r="O160" s="24" t="str">
        <f t="shared" si="28"/>
        <v/>
      </c>
      <c r="P160" s="177"/>
      <c r="Q160" s="43"/>
      <c r="R160" s="193" t="str">
        <f t="shared" si="22"/>
        <v/>
      </c>
      <c r="S160" s="2" t="str">
        <f t="shared" si="29"/>
        <v/>
      </c>
      <c r="T160" s="2" t="str">
        <f t="shared" si="30"/>
        <v xml:space="preserve">  </v>
      </c>
      <c r="U160" s="2" t="str">
        <f t="shared" si="31"/>
        <v/>
      </c>
      <c r="V160" s="2" t="str">
        <f t="shared" si="32"/>
        <v xml:space="preserve"> </v>
      </c>
      <c r="W160" s="277">
        <v>10</v>
      </c>
      <c r="X160" s="277">
        <v>100</v>
      </c>
      <c r="Y160" s="266"/>
      <c r="Z160" s="266"/>
      <c r="AA160" s="266"/>
    </row>
    <row r="161" spans="1:27" ht="26">
      <c r="A161" s="17" t="s">
        <v>110</v>
      </c>
      <c r="B161" s="164" t="s">
        <v>135</v>
      </c>
      <c r="C161" s="17"/>
      <c r="D161" s="17"/>
      <c r="E161" s="17"/>
      <c r="F161" s="17"/>
      <c r="G161" s="276">
        <v>8.6</v>
      </c>
      <c r="H161" s="276">
        <v>19</v>
      </c>
      <c r="I161" s="17">
        <f t="shared" si="23"/>
        <v>0</v>
      </c>
      <c r="J161" s="17">
        <f t="shared" si="24"/>
        <v>0</v>
      </c>
      <c r="K161" s="17">
        <f t="shared" si="25"/>
        <v>0.86</v>
      </c>
      <c r="L161" s="18">
        <v>5</v>
      </c>
      <c r="M161" s="2" t="str">
        <f t="shared" si="26"/>
        <v/>
      </c>
      <c r="N161" s="24" t="str">
        <f t="shared" si="27"/>
        <v/>
      </c>
      <c r="O161" s="24" t="str">
        <f t="shared" si="28"/>
        <v/>
      </c>
      <c r="P161" s="177"/>
      <c r="Q161" s="43"/>
      <c r="R161" s="193" t="str">
        <f t="shared" si="22"/>
        <v/>
      </c>
      <c r="S161" s="2" t="str">
        <f t="shared" si="29"/>
        <v/>
      </c>
      <c r="T161" s="2" t="str">
        <f t="shared" si="30"/>
        <v xml:space="preserve">  </v>
      </c>
      <c r="U161" s="2" t="str">
        <f t="shared" si="31"/>
        <v/>
      </c>
      <c r="V161" s="2" t="str">
        <f t="shared" si="32"/>
        <v xml:space="preserve"> </v>
      </c>
      <c r="W161" s="277">
        <v>2.6</v>
      </c>
      <c r="X161" s="277">
        <v>3.1</v>
      </c>
      <c r="Y161" s="266"/>
      <c r="Z161" s="266"/>
      <c r="AA161" s="266"/>
    </row>
    <row r="162" spans="1:27">
      <c r="A162" s="17" t="s">
        <v>110</v>
      </c>
      <c r="B162" s="42" t="s">
        <v>130</v>
      </c>
      <c r="C162" s="17"/>
      <c r="D162" s="17"/>
      <c r="E162" s="17"/>
      <c r="F162" s="17"/>
      <c r="G162" s="276">
        <v>54</v>
      </c>
      <c r="H162" s="276">
        <v>340</v>
      </c>
      <c r="I162" s="17">
        <f t="shared" si="23"/>
        <v>0</v>
      </c>
      <c r="J162" s="17">
        <f t="shared" si="24"/>
        <v>0</v>
      </c>
      <c r="K162" s="17">
        <f t="shared" si="25"/>
        <v>5.4</v>
      </c>
      <c r="L162" s="18">
        <v>5</v>
      </c>
      <c r="M162" s="2" t="str">
        <f t="shared" si="26"/>
        <v/>
      </c>
      <c r="N162" s="24" t="str">
        <f t="shared" si="27"/>
        <v/>
      </c>
      <c r="O162" s="24" t="str">
        <f t="shared" si="28"/>
        <v/>
      </c>
      <c r="P162" s="177"/>
      <c r="Q162" s="43"/>
      <c r="R162" s="193" t="str">
        <f t="shared" si="22"/>
        <v/>
      </c>
      <c r="S162" s="2" t="str">
        <f t="shared" si="29"/>
        <v/>
      </c>
      <c r="T162" s="2" t="str">
        <f t="shared" si="30"/>
        <v xml:space="preserve">  </v>
      </c>
      <c r="U162" s="2" t="str">
        <f t="shared" si="31"/>
        <v/>
      </c>
      <c r="V162" s="2" t="str">
        <f t="shared" si="32"/>
        <v xml:space="preserve"> </v>
      </c>
      <c r="W162" s="277">
        <v>30</v>
      </c>
      <c r="X162" s="277">
        <v>55</v>
      </c>
      <c r="Y162" s="266"/>
      <c r="Z162" s="266"/>
      <c r="AA162" s="266"/>
    </row>
    <row r="163" spans="1:27" ht="26">
      <c r="A163" s="17" t="s">
        <v>110</v>
      </c>
      <c r="B163" s="42" t="s">
        <v>136</v>
      </c>
      <c r="C163" s="17"/>
      <c r="D163" s="17"/>
      <c r="E163" s="17"/>
      <c r="F163" s="17"/>
      <c r="G163" s="276">
        <v>0.6</v>
      </c>
      <c r="H163" s="276">
        <v>4</v>
      </c>
      <c r="I163" s="17">
        <f t="shared" si="23"/>
        <v>0</v>
      </c>
      <c r="J163" s="17">
        <f t="shared" si="24"/>
        <v>0</v>
      </c>
      <c r="K163" s="17">
        <f t="shared" si="25"/>
        <v>0.06</v>
      </c>
      <c r="L163" s="18">
        <v>3</v>
      </c>
      <c r="M163" s="2" t="str">
        <f t="shared" si="26"/>
        <v/>
      </c>
      <c r="N163" s="24" t="str">
        <f t="shared" si="27"/>
        <v/>
      </c>
      <c r="O163" s="24" t="str">
        <f t="shared" si="28"/>
        <v/>
      </c>
      <c r="P163" s="177"/>
      <c r="Q163" s="43"/>
      <c r="R163" s="193" t="str">
        <f t="shared" si="22"/>
        <v/>
      </c>
      <c r="S163" s="2" t="str">
        <f t="shared" si="29"/>
        <v/>
      </c>
      <c r="T163" s="2" t="str">
        <f t="shared" si="30"/>
        <v xml:space="preserve">  </v>
      </c>
      <c r="U163" s="2" t="str">
        <f t="shared" si="31"/>
        <v/>
      </c>
      <c r="V163" s="2" t="str">
        <f t="shared" si="32"/>
        <v xml:space="preserve"> </v>
      </c>
      <c r="W163" s="277">
        <v>0.3</v>
      </c>
      <c r="X163" s="277">
        <v>0.7</v>
      </c>
      <c r="Y163" s="266"/>
      <c r="Z163" s="266"/>
      <c r="AA163" s="266"/>
    </row>
    <row r="164" spans="1:27" ht="13.5" thickBot="1">
      <c r="A164" s="17" t="s">
        <v>110</v>
      </c>
      <c r="B164" s="42" t="s">
        <v>131</v>
      </c>
      <c r="C164" s="17"/>
      <c r="D164" s="17"/>
      <c r="E164" s="17"/>
      <c r="F164" s="17"/>
      <c r="G164" s="276">
        <v>2.1999999999999999E-2</v>
      </c>
      <c r="H164" s="276">
        <v>1.1000000000000001</v>
      </c>
      <c r="I164" s="17">
        <f t="shared" si="23"/>
        <v>0</v>
      </c>
      <c r="J164" s="17">
        <f t="shared" si="24"/>
        <v>0</v>
      </c>
      <c r="K164" s="17">
        <f t="shared" si="25"/>
        <v>2.2000000000000001E-3</v>
      </c>
      <c r="L164" s="18">
        <v>5</v>
      </c>
      <c r="M164" s="2" t="str">
        <f t="shared" si="26"/>
        <v/>
      </c>
      <c r="N164" s="24" t="str">
        <f t="shared" si="27"/>
        <v/>
      </c>
      <c r="O164" s="24" t="str">
        <f t="shared" si="28"/>
        <v/>
      </c>
      <c r="P164" s="177"/>
      <c r="Q164" s="44"/>
      <c r="R164" s="193" t="str">
        <f t="shared" si="22"/>
        <v/>
      </c>
      <c r="S164" s="2" t="str">
        <f t="shared" si="29"/>
        <v/>
      </c>
      <c r="T164" s="2" t="str">
        <f t="shared" si="30"/>
        <v xml:space="preserve">  </v>
      </c>
      <c r="U164" s="2" t="str">
        <f t="shared" si="31"/>
        <v/>
      </c>
      <c r="V164" s="2" t="str">
        <f t="shared" si="32"/>
        <v xml:space="preserve"> </v>
      </c>
      <c r="W164" s="277">
        <v>0.02</v>
      </c>
      <c r="X164" s="277">
        <v>0.17</v>
      </c>
      <c r="Y164" s="266"/>
      <c r="Z164" s="266"/>
      <c r="AA164" s="266"/>
    </row>
    <row r="165" spans="1:27" ht="13.5" thickTop="1"/>
    <row r="166" spans="1:27">
      <c r="A166" s="155" t="s">
        <v>132</v>
      </c>
    </row>
    <row r="167" spans="1:27">
      <c r="B167" s="219" t="s">
        <v>182</v>
      </c>
      <c r="C167" s="158"/>
      <c r="D167" s="158"/>
      <c r="E167" s="158"/>
      <c r="F167" s="158"/>
      <c r="G167" s="158"/>
      <c r="H167" s="158"/>
      <c r="I167" s="158"/>
      <c r="J167" s="158"/>
      <c r="K167" s="158"/>
      <c r="L167" s="159"/>
      <c r="M167" s="158"/>
      <c r="N167" s="158"/>
      <c r="O167" s="158"/>
      <c r="P167" s="158"/>
      <c r="Q167" s="158"/>
    </row>
    <row r="168" spans="1:27" ht="7.15" customHeight="1">
      <c r="B168" s="157"/>
      <c r="C168" s="158"/>
      <c r="D168" s="158"/>
      <c r="E168" s="158"/>
      <c r="F168" s="158"/>
      <c r="G168" s="158"/>
      <c r="H168" s="158"/>
      <c r="I168" s="158"/>
      <c r="J168" s="158"/>
      <c r="K168" s="158"/>
      <c r="L168" s="159"/>
      <c r="M168" s="158"/>
      <c r="N168" s="158"/>
      <c r="O168" s="158"/>
      <c r="P168" s="158"/>
      <c r="Q168" s="158"/>
    </row>
    <row r="169" spans="1:27">
      <c r="B169" s="219" t="s">
        <v>183</v>
      </c>
      <c r="C169" s="158"/>
      <c r="D169" s="158"/>
      <c r="E169" s="158"/>
      <c r="F169" s="158"/>
      <c r="G169" s="158"/>
      <c r="H169" s="158"/>
      <c r="I169" s="158"/>
      <c r="J169" s="158"/>
      <c r="K169" s="158"/>
      <c r="L169" s="159"/>
      <c r="M169" s="158"/>
      <c r="N169" s="158"/>
      <c r="O169" s="158"/>
      <c r="P169" s="158"/>
      <c r="Q169" s="158"/>
    </row>
    <row r="170" spans="1:27" ht="8.25" customHeight="1">
      <c r="B170" s="157"/>
      <c r="C170" s="158"/>
      <c r="D170" s="158"/>
      <c r="E170" s="158"/>
      <c r="F170" s="158"/>
      <c r="G170" s="158"/>
      <c r="H170" s="158"/>
      <c r="I170" s="158"/>
      <c r="J170" s="158"/>
      <c r="K170" s="158"/>
      <c r="L170" s="159"/>
      <c r="M170" s="158"/>
      <c r="N170" s="158"/>
      <c r="O170" s="158"/>
      <c r="P170" s="158"/>
      <c r="Q170" s="158"/>
    </row>
    <row r="171" spans="1:27" ht="19.5" customHeight="1">
      <c r="B171" s="360" t="s">
        <v>296</v>
      </c>
      <c r="C171" s="360"/>
      <c r="D171" s="360"/>
      <c r="E171" s="360"/>
      <c r="F171" s="360"/>
      <c r="G171" s="360"/>
      <c r="H171" s="360"/>
      <c r="I171" s="360"/>
      <c r="J171" s="360"/>
      <c r="K171" s="360"/>
      <c r="L171" s="360"/>
      <c r="M171" s="360"/>
      <c r="N171" s="360"/>
      <c r="O171" s="360"/>
      <c r="P171" s="360"/>
      <c r="Q171" s="360"/>
      <c r="R171" s="360"/>
      <c r="S171" s="360"/>
      <c r="T171" s="360"/>
    </row>
    <row r="172" spans="1:27" ht="7.5" customHeight="1">
      <c r="B172" s="160"/>
      <c r="C172" s="161"/>
      <c r="D172" s="161"/>
      <c r="E172" s="161"/>
      <c r="F172" s="161"/>
      <c r="G172" s="161"/>
      <c r="H172" s="161"/>
      <c r="I172" s="161"/>
      <c r="J172" s="161"/>
      <c r="K172" s="161"/>
      <c r="L172" s="161"/>
      <c r="M172" s="161"/>
      <c r="N172" s="161"/>
      <c r="O172" s="161"/>
      <c r="P172" s="161"/>
      <c r="Q172" s="161"/>
      <c r="R172" s="161"/>
      <c r="S172" s="161"/>
      <c r="T172" s="161"/>
    </row>
    <row r="173" spans="1:27" ht="23.25" customHeight="1">
      <c r="A173" s="162"/>
      <c r="B173" s="220" t="s">
        <v>297</v>
      </c>
      <c r="C173" s="161"/>
      <c r="D173" s="161"/>
      <c r="E173" s="161"/>
      <c r="F173" s="161"/>
      <c r="G173" s="161"/>
      <c r="H173" s="161"/>
      <c r="I173" s="161"/>
      <c r="J173" s="161"/>
      <c r="K173" s="161"/>
      <c r="L173" s="161"/>
      <c r="M173" s="163"/>
      <c r="N173" s="161"/>
      <c r="O173" s="161"/>
      <c r="P173" s="161"/>
      <c r="Q173" s="161"/>
      <c r="R173" s="161"/>
      <c r="S173" s="161"/>
      <c r="T173" s="161"/>
    </row>
    <row r="174" spans="1:27" ht="9" customHeight="1">
      <c r="B174" s="361"/>
      <c r="C174" s="362"/>
      <c r="D174" s="362"/>
      <c r="E174" s="362"/>
      <c r="F174" s="362"/>
      <c r="G174" s="362"/>
      <c r="H174" s="362"/>
      <c r="I174" s="362"/>
      <c r="J174" s="362"/>
      <c r="K174" s="362"/>
      <c r="L174" s="362"/>
      <c r="M174" s="362"/>
      <c r="N174" s="362"/>
      <c r="O174" s="362"/>
      <c r="P174" s="362"/>
      <c r="Q174" s="362"/>
      <c r="R174" s="362"/>
      <c r="S174" s="362"/>
      <c r="T174" s="362"/>
    </row>
    <row r="175" spans="1:27">
      <c r="B175" s="219" t="s">
        <v>143</v>
      </c>
      <c r="C175" s="158"/>
      <c r="D175" s="158"/>
      <c r="E175" s="158"/>
      <c r="F175" s="158"/>
      <c r="G175" s="158"/>
      <c r="H175" s="158"/>
      <c r="I175" s="158"/>
      <c r="J175" s="158"/>
      <c r="K175" s="158"/>
      <c r="L175" s="159"/>
      <c r="M175" s="158"/>
      <c r="N175" s="158"/>
      <c r="O175" s="158"/>
      <c r="P175" s="158"/>
      <c r="Q175" s="158"/>
    </row>
    <row r="176" spans="1:27" ht="6" customHeight="1">
      <c r="B176" s="157"/>
      <c r="C176" s="158"/>
      <c r="D176" s="158"/>
      <c r="E176" s="158"/>
      <c r="F176" s="158"/>
      <c r="G176" s="158"/>
      <c r="H176" s="158"/>
      <c r="I176" s="158"/>
      <c r="J176" s="158"/>
      <c r="K176" s="158"/>
      <c r="L176" s="159"/>
      <c r="M176" s="158"/>
      <c r="N176" s="158"/>
      <c r="O176" s="158"/>
      <c r="P176" s="158"/>
      <c r="Q176" s="158"/>
    </row>
    <row r="177" spans="2:21" ht="30" customHeight="1">
      <c r="B177" s="363" t="s">
        <v>624</v>
      </c>
      <c r="C177" s="363"/>
      <c r="D177" s="363"/>
      <c r="E177" s="363"/>
      <c r="F177" s="363"/>
      <c r="G177" s="363"/>
      <c r="H177" s="363"/>
      <c r="I177" s="363"/>
      <c r="J177" s="363"/>
      <c r="K177" s="363"/>
      <c r="L177" s="363"/>
      <c r="M177" s="363"/>
      <c r="N177" s="363"/>
      <c r="O177" s="363"/>
      <c r="P177" s="363"/>
      <c r="Q177" s="363"/>
      <c r="R177" s="363"/>
      <c r="S177" s="363"/>
      <c r="T177" s="363"/>
      <c r="U177" s="363"/>
    </row>
    <row r="178" spans="2:21" ht="6" customHeight="1">
      <c r="B178" s="214"/>
      <c r="C178" s="216"/>
      <c r="D178" s="216"/>
      <c r="E178" s="216"/>
      <c r="F178" s="216"/>
      <c r="G178" s="216"/>
      <c r="H178" s="216"/>
      <c r="I178" s="216"/>
      <c r="J178" s="216"/>
      <c r="K178" s="216"/>
      <c r="L178" s="217"/>
      <c r="M178" s="216"/>
      <c r="N178" s="216"/>
      <c r="O178" s="216"/>
      <c r="P178" s="216"/>
      <c r="Q178" s="216"/>
      <c r="R178" s="218"/>
      <c r="S178" s="215"/>
      <c r="T178" s="215"/>
    </row>
    <row r="179" spans="2:21" ht="15.65" customHeight="1">
      <c r="B179" s="359" t="s">
        <v>656</v>
      </c>
      <c r="C179" s="359"/>
      <c r="D179" s="359"/>
      <c r="E179" s="359"/>
      <c r="F179" s="359"/>
      <c r="G179" s="359"/>
      <c r="H179" s="359"/>
      <c r="I179" s="359"/>
      <c r="J179" s="359"/>
      <c r="K179" s="359"/>
      <c r="L179" s="359"/>
      <c r="M179" s="359"/>
      <c r="N179" s="359"/>
      <c r="O179" s="359"/>
      <c r="P179" s="359"/>
      <c r="Q179" s="359"/>
      <c r="R179" s="359"/>
      <c r="S179" s="359"/>
      <c r="T179" s="359"/>
    </row>
    <row r="180" spans="2:21" ht="16.5" customHeight="1">
      <c r="B180" s="359"/>
      <c r="C180" s="359"/>
      <c r="D180" s="359"/>
      <c r="E180" s="359"/>
      <c r="F180" s="359"/>
      <c r="G180" s="359"/>
      <c r="H180" s="359"/>
      <c r="I180" s="359"/>
      <c r="J180" s="359"/>
      <c r="K180" s="359"/>
      <c r="L180" s="359"/>
      <c r="M180" s="359"/>
      <c r="N180" s="359"/>
      <c r="O180" s="359"/>
      <c r="P180" s="359"/>
      <c r="Q180" s="359"/>
      <c r="R180" s="359"/>
      <c r="S180" s="359"/>
      <c r="T180" s="359"/>
    </row>
    <row r="181" spans="2:21" ht="8.25" customHeight="1">
      <c r="B181" s="167"/>
      <c r="C181" s="167"/>
      <c r="D181" s="167"/>
      <c r="E181" s="167"/>
      <c r="F181" s="167"/>
      <c r="G181" s="167"/>
      <c r="H181" s="167"/>
      <c r="I181" s="167"/>
      <c r="J181" s="167"/>
      <c r="K181" s="167"/>
      <c r="L181" s="167"/>
      <c r="M181" s="167"/>
      <c r="N181" s="167"/>
      <c r="O181" s="167"/>
      <c r="P181" s="167"/>
      <c r="Q181" s="167"/>
      <c r="R181" s="167"/>
      <c r="S181" s="167"/>
      <c r="T181" s="167"/>
    </row>
    <row r="182" spans="2:21" ht="12.65" customHeight="1">
      <c r="B182" s="359" t="s">
        <v>181</v>
      </c>
      <c r="C182" s="359"/>
      <c r="D182" s="359"/>
      <c r="E182" s="359"/>
      <c r="F182" s="359"/>
      <c r="G182" s="359"/>
      <c r="H182" s="359"/>
      <c r="I182" s="359"/>
      <c r="J182" s="359"/>
      <c r="K182" s="359"/>
      <c r="L182" s="359"/>
      <c r="M182" s="359"/>
      <c r="N182" s="359"/>
      <c r="O182" s="359"/>
      <c r="P182" s="359"/>
      <c r="Q182" s="359"/>
      <c r="R182" s="359"/>
      <c r="S182" s="359"/>
      <c r="T182" s="359"/>
    </row>
    <row r="183" spans="2:21" ht="16.5" customHeight="1">
      <c r="B183" s="359"/>
      <c r="C183" s="359"/>
      <c r="D183" s="359"/>
      <c r="E183" s="359"/>
      <c r="F183" s="359"/>
      <c r="G183" s="359"/>
      <c r="H183" s="359"/>
      <c r="I183" s="359"/>
      <c r="J183" s="359"/>
      <c r="K183" s="359"/>
      <c r="L183" s="359"/>
      <c r="M183" s="359"/>
      <c r="N183" s="359"/>
      <c r="O183" s="359"/>
      <c r="P183" s="359"/>
      <c r="Q183" s="359"/>
      <c r="R183" s="359"/>
      <c r="S183" s="359"/>
      <c r="T183" s="359"/>
    </row>
    <row r="184" spans="2:21" ht="12.65" hidden="1" customHeight="1">
      <c r="B184" s="359"/>
      <c r="C184" s="359"/>
      <c r="D184" s="359"/>
      <c r="E184" s="359"/>
      <c r="F184" s="359"/>
      <c r="G184" s="359"/>
      <c r="H184" s="359"/>
      <c r="I184" s="359"/>
      <c r="J184" s="359"/>
      <c r="K184" s="359"/>
      <c r="L184" s="359"/>
      <c r="M184" s="359"/>
      <c r="N184" s="359"/>
      <c r="O184" s="359"/>
      <c r="P184" s="359"/>
      <c r="Q184" s="359"/>
      <c r="R184" s="359"/>
      <c r="S184" s="359"/>
      <c r="T184" s="359"/>
    </row>
    <row r="185" spans="2:21" ht="6" customHeight="1">
      <c r="B185" s="167"/>
      <c r="C185" s="167"/>
      <c r="D185" s="167"/>
      <c r="E185" s="167"/>
      <c r="F185" s="167"/>
      <c r="G185" s="167"/>
      <c r="H185" s="167"/>
      <c r="I185" s="167"/>
      <c r="J185" s="167"/>
      <c r="K185" s="167"/>
      <c r="L185" s="167"/>
      <c r="M185" s="167"/>
      <c r="N185" s="167"/>
      <c r="O185" s="167"/>
      <c r="P185" s="167"/>
      <c r="Q185" s="167"/>
      <c r="R185" s="167"/>
      <c r="S185" s="167"/>
      <c r="T185" s="167"/>
    </row>
    <row r="186" spans="2:21" ht="27.75" customHeight="1">
      <c r="B186" s="356" t="s">
        <v>189</v>
      </c>
      <c r="C186" s="356"/>
      <c r="D186" s="356"/>
      <c r="E186" s="356"/>
      <c r="F186" s="356"/>
      <c r="G186" s="356"/>
      <c r="H186" s="356"/>
      <c r="I186" s="356"/>
      <c r="J186" s="356"/>
      <c r="K186" s="356"/>
      <c r="L186" s="356"/>
      <c r="M186" s="356"/>
      <c r="N186" s="356"/>
      <c r="O186" s="356"/>
      <c r="P186" s="356"/>
      <c r="Q186" s="356"/>
      <c r="R186" s="356"/>
      <c r="S186" s="356"/>
      <c r="T186" s="356"/>
    </row>
    <row r="187" spans="2:21" ht="5.25" customHeight="1">
      <c r="B187" s="166"/>
      <c r="C187" s="166"/>
      <c r="D187" s="166"/>
      <c r="E187" s="166"/>
      <c r="F187" s="166"/>
      <c r="G187" s="166"/>
      <c r="H187" s="166"/>
      <c r="I187" s="166"/>
      <c r="J187" s="166"/>
      <c r="K187" s="166"/>
      <c r="L187" s="166"/>
      <c r="M187" s="166"/>
      <c r="N187" s="166"/>
      <c r="O187" s="166"/>
      <c r="P187" s="166"/>
      <c r="Q187" s="166"/>
      <c r="R187" s="166"/>
      <c r="S187" s="166"/>
      <c r="T187" s="166"/>
    </row>
    <row r="188" spans="2:21" ht="31.9" customHeight="1">
      <c r="B188" s="356" t="s">
        <v>188</v>
      </c>
      <c r="C188" s="356"/>
      <c r="D188" s="356"/>
      <c r="E188" s="356"/>
      <c r="F188" s="356"/>
      <c r="G188" s="356"/>
      <c r="H188" s="356"/>
      <c r="I188" s="356"/>
      <c r="J188" s="356"/>
      <c r="K188" s="356"/>
      <c r="L188" s="356"/>
      <c r="M188" s="356"/>
      <c r="N188" s="356"/>
      <c r="O188" s="356"/>
      <c r="P188" s="356"/>
      <c r="Q188" s="356"/>
      <c r="R188" s="356"/>
      <c r="S188" s="356"/>
      <c r="T188" s="356"/>
    </row>
    <row r="189" spans="2:21" ht="16.899999999999999" customHeight="1"/>
    <row r="190" spans="2:21" ht="85.9" customHeight="1">
      <c r="B190" s="357" t="s">
        <v>186</v>
      </c>
      <c r="C190" s="358"/>
      <c r="D190" s="358"/>
      <c r="E190" s="358"/>
      <c r="F190" s="358"/>
      <c r="G190" s="358"/>
      <c r="H190" s="358"/>
      <c r="I190" s="358"/>
      <c r="J190" s="358"/>
      <c r="K190" s="358"/>
      <c r="L190" s="358"/>
      <c r="M190" s="358"/>
      <c r="N190" s="358"/>
      <c r="O190" s="358"/>
      <c r="P190" s="358"/>
      <c r="Q190" s="358"/>
      <c r="R190" s="358"/>
      <c r="S190" s="358"/>
      <c r="T190" s="358"/>
    </row>
    <row r="193" spans="19:20">
      <c r="S193" s="206"/>
      <c r="T193" s="206"/>
    </row>
    <row r="194" spans="19:20">
      <c r="S194" s="206"/>
      <c r="T194" s="206"/>
    </row>
    <row r="195" spans="19:20">
      <c r="S195" s="206"/>
      <c r="T195" s="206"/>
    </row>
    <row r="196" spans="19:20">
      <c r="S196" s="206"/>
      <c r="T196" s="206"/>
    </row>
    <row r="197" spans="19:20">
      <c r="S197" s="206"/>
      <c r="T197" s="206"/>
    </row>
    <row r="198" spans="19:20">
      <c r="S198" s="206"/>
      <c r="T198" s="206"/>
    </row>
    <row r="199" spans="19:20">
      <c r="S199" s="206"/>
      <c r="T199" s="206"/>
    </row>
    <row r="200" spans="19:20">
      <c r="S200" s="208"/>
      <c r="T200" s="206"/>
    </row>
    <row r="201" spans="19:20">
      <c r="S201" s="206"/>
      <c r="T201" s="206"/>
    </row>
    <row r="202" spans="19:20">
      <c r="S202" s="206"/>
      <c r="T202" s="206"/>
    </row>
    <row r="203" spans="19:20">
      <c r="S203" s="206"/>
      <c r="T203" s="206"/>
    </row>
    <row r="204" spans="19:20">
      <c r="S204" s="206"/>
      <c r="T204" s="206"/>
    </row>
    <row r="205" spans="19:20">
      <c r="S205" s="206"/>
      <c r="T205" s="206"/>
    </row>
    <row r="206" spans="19:20">
      <c r="S206" s="206"/>
      <c r="T206" s="206"/>
    </row>
    <row r="207" spans="19:20">
      <c r="S207" s="206"/>
      <c r="T207" s="206"/>
    </row>
    <row r="208" spans="19:20">
      <c r="S208" s="206"/>
      <c r="T208" s="206"/>
    </row>
    <row r="209" spans="19:20">
      <c r="S209" s="206"/>
      <c r="T209" s="206"/>
    </row>
    <row r="210" spans="19:20">
      <c r="S210" s="206"/>
      <c r="T210" s="206"/>
    </row>
    <row r="211" spans="19:20">
      <c r="S211" s="206"/>
      <c r="T211" s="206"/>
    </row>
    <row r="212" spans="19:20">
      <c r="S212" s="206"/>
      <c r="T212" s="206"/>
    </row>
    <row r="213" spans="19:20">
      <c r="S213" s="208"/>
      <c r="T213" s="206"/>
    </row>
    <row r="214" spans="19:20">
      <c r="S214" s="206"/>
      <c r="T214" s="206"/>
    </row>
    <row r="215" spans="19:20">
      <c r="S215" s="206"/>
      <c r="T215" s="206"/>
    </row>
    <row r="216" spans="19:20">
      <c r="S216" s="206"/>
      <c r="T216" s="206"/>
    </row>
    <row r="217" spans="19:20">
      <c r="S217" s="206"/>
      <c r="T217" s="206"/>
    </row>
    <row r="218" spans="19:20">
      <c r="S218" s="206"/>
      <c r="T218" s="206"/>
    </row>
    <row r="219" spans="19:20">
      <c r="S219" s="206"/>
      <c r="T219" s="206"/>
    </row>
    <row r="220" spans="19:20">
      <c r="S220" s="206"/>
      <c r="T220" s="206"/>
    </row>
    <row r="221" spans="19:20">
      <c r="S221" s="206"/>
      <c r="T221" s="206"/>
    </row>
    <row r="222" spans="19:20">
      <c r="S222" s="206"/>
      <c r="T222" s="206"/>
    </row>
    <row r="223" spans="19:20">
      <c r="S223" s="206"/>
      <c r="T223" s="206"/>
    </row>
    <row r="224" spans="19:20">
      <c r="S224" s="206"/>
      <c r="T224" s="206"/>
    </row>
    <row r="225" spans="19:20">
      <c r="S225" s="206"/>
      <c r="T225" s="206"/>
    </row>
    <row r="226" spans="19:20">
      <c r="S226" s="206"/>
      <c r="T226" s="206"/>
    </row>
    <row r="227" spans="19:20">
      <c r="S227" s="206"/>
      <c r="T227" s="206"/>
    </row>
    <row r="228" spans="19:20">
      <c r="S228" s="206"/>
      <c r="T228" s="206"/>
    </row>
    <row r="229" spans="19:20">
      <c r="S229" s="208"/>
      <c r="T229" s="206"/>
    </row>
    <row r="230" spans="19:20">
      <c r="S230" s="208"/>
      <c r="T230" s="206"/>
    </row>
    <row r="231" spans="19:20">
      <c r="S231" s="208"/>
      <c r="T231" s="206"/>
    </row>
    <row r="232" spans="19:20">
      <c r="S232" s="206"/>
      <c r="T232" s="206"/>
    </row>
    <row r="233" spans="19:20">
      <c r="S233" s="206"/>
      <c r="T233" s="206"/>
    </row>
    <row r="234" spans="19:20">
      <c r="S234" s="206"/>
      <c r="T234" s="206"/>
    </row>
    <row r="235" spans="19:20">
      <c r="S235" s="206"/>
      <c r="T235" s="206"/>
    </row>
    <row r="236" spans="19:20">
      <c r="S236" s="206"/>
      <c r="T236" s="206"/>
    </row>
    <row r="237" spans="19:20">
      <c r="S237" s="206"/>
      <c r="T237" s="206"/>
    </row>
    <row r="238" spans="19:20">
      <c r="S238" s="206"/>
      <c r="T238" s="206"/>
    </row>
    <row r="239" spans="19:20">
      <c r="S239" s="206"/>
      <c r="T239" s="206"/>
    </row>
    <row r="240" spans="19:20">
      <c r="S240" s="206"/>
      <c r="T240" s="206"/>
    </row>
    <row r="241" spans="19:20">
      <c r="S241" s="206"/>
      <c r="T241" s="206"/>
    </row>
    <row r="242" spans="19:20">
      <c r="S242" s="206"/>
      <c r="T242" s="206"/>
    </row>
    <row r="243" spans="19:20">
      <c r="S243" s="206"/>
      <c r="T243" s="206"/>
    </row>
    <row r="244" spans="19:20">
      <c r="S244" s="206"/>
      <c r="T244" s="206"/>
    </row>
    <row r="245" spans="19:20">
      <c r="S245" s="206"/>
      <c r="T245" s="206"/>
    </row>
    <row r="246" spans="19:20">
      <c r="S246" s="206"/>
      <c r="T246" s="206"/>
    </row>
    <row r="247" spans="19:20">
      <c r="S247" s="206"/>
      <c r="T247" s="206"/>
    </row>
    <row r="248" spans="19:20">
      <c r="S248" s="206"/>
      <c r="T248" s="206"/>
    </row>
    <row r="249" spans="19:20">
      <c r="S249" s="206"/>
      <c r="T249" s="206"/>
    </row>
    <row r="250" spans="19:20">
      <c r="S250" s="206"/>
      <c r="T250" s="206"/>
    </row>
    <row r="251" spans="19:20">
      <c r="S251" s="206"/>
      <c r="T251" s="206"/>
    </row>
    <row r="252" spans="19:20">
      <c r="S252" s="206"/>
      <c r="T252" s="206"/>
    </row>
    <row r="253" spans="19:20">
      <c r="S253" s="206"/>
      <c r="T253" s="206"/>
    </row>
    <row r="254" spans="19:20">
      <c r="S254" s="206"/>
      <c r="T254" s="206"/>
    </row>
    <row r="255" spans="19:20">
      <c r="S255" s="206"/>
      <c r="T255" s="206"/>
    </row>
    <row r="256" spans="19:20">
      <c r="S256" s="206"/>
      <c r="T256" s="206"/>
    </row>
    <row r="257" spans="19:20">
      <c r="S257" s="206"/>
      <c r="T257" s="206"/>
    </row>
    <row r="258" spans="19:20">
      <c r="S258" s="206"/>
      <c r="T258" s="206"/>
    </row>
    <row r="259" spans="19:20">
      <c r="S259" s="206"/>
      <c r="T259" s="206"/>
    </row>
    <row r="260" spans="19:20">
      <c r="S260" s="206"/>
      <c r="T260" s="206"/>
    </row>
    <row r="261" spans="19:20">
      <c r="S261" s="208"/>
      <c r="T261" s="206"/>
    </row>
    <row r="262" spans="19:20">
      <c r="S262" s="206"/>
      <c r="T262" s="206"/>
    </row>
    <row r="263" spans="19:20">
      <c r="S263" s="206"/>
      <c r="T263" s="206"/>
    </row>
    <row r="264" spans="19:20">
      <c r="S264" s="206"/>
      <c r="T264" s="206"/>
    </row>
    <row r="265" spans="19:20">
      <c r="S265" s="206"/>
      <c r="T265" s="206"/>
    </row>
    <row r="266" spans="19:20">
      <c r="S266" s="206"/>
      <c r="T266" s="206"/>
    </row>
    <row r="267" spans="19:20">
      <c r="S267" s="206"/>
      <c r="T267" s="206"/>
    </row>
    <row r="268" spans="19:20">
      <c r="S268" s="206"/>
      <c r="T268" s="206"/>
    </row>
    <row r="269" spans="19:20">
      <c r="S269" s="206"/>
      <c r="T269" s="206"/>
    </row>
    <row r="270" spans="19:20">
      <c r="S270" s="206"/>
      <c r="T270" s="206"/>
    </row>
    <row r="271" spans="19:20">
      <c r="S271" s="206"/>
      <c r="T271" s="206"/>
    </row>
    <row r="272" spans="19:20">
      <c r="S272" s="206"/>
      <c r="T272" s="206"/>
    </row>
    <row r="273" spans="19:20">
      <c r="S273" s="206"/>
      <c r="T273" s="206"/>
    </row>
    <row r="274" spans="19:20">
      <c r="S274" s="206"/>
      <c r="T274" s="206"/>
    </row>
    <row r="275" spans="19:20">
      <c r="S275" s="206"/>
      <c r="T275" s="206"/>
    </row>
    <row r="276" spans="19:20">
      <c r="S276" s="206"/>
      <c r="T276" s="206"/>
    </row>
    <row r="277" spans="19:20">
      <c r="S277" s="206"/>
      <c r="T277" s="206"/>
    </row>
    <row r="278" spans="19:20">
      <c r="S278" s="206"/>
      <c r="T278" s="206"/>
    </row>
    <row r="279" spans="19:20">
      <c r="S279" s="206"/>
      <c r="T279" s="206"/>
    </row>
    <row r="280" spans="19:20">
      <c r="S280" s="206"/>
      <c r="T280" s="206"/>
    </row>
    <row r="281" spans="19:20">
      <c r="S281" s="206"/>
      <c r="T281" s="206"/>
    </row>
    <row r="282" spans="19:20">
      <c r="S282" s="206"/>
      <c r="T282" s="206"/>
    </row>
    <row r="283" spans="19:20">
      <c r="S283" s="206"/>
      <c r="T283" s="206"/>
    </row>
    <row r="284" spans="19:20">
      <c r="S284" s="206"/>
      <c r="T284" s="206"/>
    </row>
    <row r="285" spans="19:20">
      <c r="S285" s="206"/>
      <c r="T285" s="206"/>
    </row>
    <row r="286" spans="19:20">
      <c r="S286" s="206"/>
      <c r="T286" s="206"/>
    </row>
    <row r="287" spans="19:20">
      <c r="S287" s="206"/>
      <c r="T287" s="206"/>
    </row>
    <row r="288" spans="19:20">
      <c r="S288" s="206"/>
      <c r="T288" s="206"/>
    </row>
    <row r="289" spans="19:20">
      <c r="S289" s="206"/>
      <c r="T289" s="206"/>
    </row>
    <row r="290" spans="19:20">
      <c r="S290" s="206"/>
      <c r="T290" s="206"/>
    </row>
    <row r="291" spans="19:20">
      <c r="S291" s="206"/>
      <c r="T291" s="206"/>
    </row>
    <row r="292" spans="19:20">
      <c r="S292" s="206"/>
      <c r="T292" s="206"/>
    </row>
    <row r="293" spans="19:20">
      <c r="S293" s="206"/>
      <c r="T293" s="206"/>
    </row>
    <row r="294" spans="19:20">
      <c r="S294" s="206"/>
      <c r="T294" s="206"/>
    </row>
    <row r="295" spans="19:20">
      <c r="S295" s="206"/>
      <c r="T295" s="206"/>
    </row>
    <row r="296" spans="19:20">
      <c r="S296" s="206"/>
      <c r="T296" s="206"/>
    </row>
    <row r="297" spans="19:20">
      <c r="S297" s="206"/>
      <c r="T297" s="206"/>
    </row>
    <row r="298" spans="19:20">
      <c r="S298" s="206"/>
      <c r="T298" s="206"/>
    </row>
    <row r="299" spans="19:20">
      <c r="S299" s="206"/>
      <c r="T299" s="206"/>
    </row>
    <row r="300" spans="19:20">
      <c r="S300" s="206"/>
      <c r="T300" s="206"/>
    </row>
    <row r="301" spans="19:20">
      <c r="S301" s="206"/>
      <c r="T301" s="206"/>
    </row>
    <row r="302" spans="19:20">
      <c r="S302" s="206"/>
      <c r="T302" s="206"/>
    </row>
    <row r="303" spans="19:20">
      <c r="S303" s="206"/>
      <c r="T303" s="206"/>
    </row>
    <row r="304" spans="19:20">
      <c r="S304" s="206"/>
      <c r="T304" s="206"/>
    </row>
    <row r="305" spans="19:20">
      <c r="S305" s="206"/>
      <c r="T305" s="206"/>
    </row>
    <row r="306" spans="19:20">
      <c r="S306" s="206"/>
      <c r="T306" s="206"/>
    </row>
    <row r="307" spans="19:20">
      <c r="S307" s="206"/>
      <c r="T307" s="206"/>
    </row>
    <row r="308" spans="19:20">
      <c r="S308" s="206"/>
      <c r="T308" s="206"/>
    </row>
    <row r="309" spans="19:20">
      <c r="S309" s="206"/>
      <c r="T309" s="206"/>
    </row>
    <row r="310" spans="19:20">
      <c r="S310" s="206"/>
      <c r="T310" s="206"/>
    </row>
    <row r="311" spans="19:20">
      <c r="S311" s="208"/>
      <c r="T311" s="206"/>
    </row>
    <row r="312" spans="19:20">
      <c r="S312" s="206"/>
      <c r="T312" s="206"/>
    </row>
    <row r="313" spans="19:20">
      <c r="S313" s="206"/>
      <c r="T313" s="206"/>
    </row>
    <row r="314" spans="19:20">
      <c r="S314" s="206"/>
      <c r="T314" s="206"/>
    </row>
    <row r="315" spans="19:20">
      <c r="S315" s="206"/>
      <c r="T315" s="206"/>
    </row>
    <row r="316" spans="19:20">
      <c r="S316" s="206"/>
      <c r="T316" s="206"/>
    </row>
    <row r="317" spans="19:20">
      <c r="S317" s="206"/>
      <c r="T317" s="206"/>
    </row>
    <row r="318" spans="19:20">
      <c r="S318" s="206"/>
      <c r="T318" s="206"/>
    </row>
    <row r="319" spans="19:20">
      <c r="S319" s="206"/>
      <c r="T319" s="206"/>
    </row>
    <row r="320" spans="19:20">
      <c r="S320" s="206"/>
      <c r="T320" s="206"/>
    </row>
    <row r="321" spans="19:20">
      <c r="S321" s="206"/>
      <c r="T321" s="206"/>
    </row>
    <row r="322" spans="19:20">
      <c r="S322" s="206"/>
      <c r="T322" s="206"/>
    </row>
    <row r="323" spans="19:20">
      <c r="S323" s="206"/>
      <c r="T323" s="206"/>
    </row>
    <row r="324" spans="19:20">
      <c r="S324" s="206"/>
      <c r="T324" s="206"/>
    </row>
    <row r="325" spans="19:20">
      <c r="S325" s="206"/>
      <c r="T325" s="206"/>
    </row>
    <row r="326" spans="19:20">
      <c r="S326" s="206"/>
      <c r="T326" s="206"/>
    </row>
    <row r="327" spans="19:20">
      <c r="S327" s="206"/>
      <c r="T327" s="206"/>
    </row>
    <row r="328" spans="19:20">
      <c r="S328" s="206"/>
      <c r="T328" s="206"/>
    </row>
    <row r="329" spans="19:20">
      <c r="S329" s="206"/>
      <c r="T329" s="206"/>
    </row>
    <row r="330" spans="19:20">
      <c r="S330" s="206"/>
      <c r="T330" s="206"/>
    </row>
    <row r="331" spans="19:20">
      <c r="S331" s="206"/>
      <c r="T331" s="206"/>
    </row>
    <row r="332" spans="19:20">
      <c r="S332" s="206"/>
      <c r="T332" s="206"/>
    </row>
    <row r="333" spans="19:20">
      <c r="S333" s="206"/>
      <c r="T333" s="206"/>
    </row>
    <row r="334" spans="19:20">
      <c r="S334" s="206"/>
      <c r="T334" s="206"/>
    </row>
    <row r="335" spans="19:20">
      <c r="S335" s="206"/>
      <c r="T335" s="206"/>
    </row>
    <row r="336" spans="19:20">
      <c r="S336" s="206"/>
      <c r="T336" s="206"/>
    </row>
    <row r="337" spans="19:20">
      <c r="S337" s="206"/>
      <c r="T337" s="206"/>
    </row>
    <row r="338" spans="19:20">
      <c r="S338" s="206"/>
      <c r="T338" s="206"/>
    </row>
    <row r="339" spans="19:20">
      <c r="S339" s="206"/>
      <c r="T339" s="206"/>
    </row>
    <row r="340" spans="19:20">
      <c r="S340" s="208"/>
      <c r="T340" s="206"/>
    </row>
    <row r="341" spans="19:20">
      <c r="S341" s="208"/>
      <c r="T341" s="206"/>
    </row>
    <row r="342" spans="19:20">
      <c r="S342" s="208"/>
      <c r="T342" s="206"/>
    </row>
    <row r="343" spans="19:20">
      <c r="S343" s="206"/>
      <c r="T343" s="206"/>
    </row>
    <row r="344" spans="19:20">
      <c r="S344" s="206"/>
      <c r="T344" s="206"/>
    </row>
    <row r="345" spans="19:20">
      <c r="S345" s="206"/>
      <c r="T345" s="206"/>
    </row>
    <row r="346" spans="19:20">
      <c r="S346" s="206"/>
      <c r="T346" s="206"/>
    </row>
    <row r="347" spans="19:20">
      <c r="S347" s="206"/>
      <c r="T347" s="206"/>
    </row>
    <row r="348" spans="19:20">
      <c r="S348" s="206"/>
      <c r="T348" s="206"/>
    </row>
    <row r="349" spans="19:20">
      <c r="S349" s="206"/>
      <c r="T349" s="206"/>
    </row>
    <row r="350" spans="19:20">
      <c r="S350" s="206"/>
      <c r="T350" s="206"/>
    </row>
    <row r="351" spans="19:20">
      <c r="S351" s="206"/>
      <c r="T351" s="206"/>
    </row>
    <row r="352" spans="19:20">
      <c r="S352" s="206"/>
      <c r="T352" s="206"/>
    </row>
    <row r="353" spans="19:20">
      <c r="S353" s="206"/>
      <c r="T353" s="206"/>
    </row>
    <row r="354" spans="19:20">
      <c r="S354" s="206"/>
      <c r="T354" s="206"/>
    </row>
    <row r="355" spans="19:20">
      <c r="S355" s="206"/>
      <c r="T355" s="206"/>
    </row>
    <row r="356" spans="19:20">
      <c r="S356" s="206"/>
      <c r="T356" s="206"/>
    </row>
    <row r="357" spans="19:20">
      <c r="S357" s="206"/>
      <c r="T357" s="206"/>
    </row>
    <row r="358" spans="19:20">
      <c r="S358" s="206"/>
      <c r="T358" s="206"/>
    </row>
    <row r="359" spans="19:20">
      <c r="S359" s="206"/>
      <c r="T359" s="206"/>
    </row>
    <row r="360" spans="19:20">
      <c r="S360" s="206"/>
      <c r="T360" s="206"/>
    </row>
    <row r="361" spans="19:20">
      <c r="S361" s="206"/>
      <c r="T361" s="206"/>
    </row>
    <row r="362" spans="19:20">
      <c r="S362" s="206"/>
      <c r="T362" s="206"/>
    </row>
    <row r="363" spans="19:20">
      <c r="S363" s="206"/>
      <c r="T363" s="206"/>
    </row>
    <row r="364" spans="19:20">
      <c r="S364" s="206"/>
      <c r="T364" s="206"/>
    </row>
    <row r="365" spans="19:20">
      <c r="S365" s="206"/>
      <c r="T365" s="206"/>
    </row>
    <row r="366" spans="19:20">
      <c r="S366" s="206"/>
      <c r="T366" s="206"/>
    </row>
  </sheetData>
  <sheetProtection algorithmName="SHA-512" hashValue="sTUGEvBkOhIIX74DpHSve6lk08Q7tMNq8hDnCA3wc7PoTLy0dRFy0beiTIyhfx4zPXwgDIOpE2TfnffpnZw3cA==" saltValue="2cORHNZ1AoLYSYV32bKMSw==" spinCount="100000" sheet="1" selectLockedCells="1"/>
  <protectedRanges>
    <protectedRange sqref="L1 O1 L4:L5 L7:L8 P4 P6 T4 T6 P8:S11 U8:AA8 U11:AA11" name="Range1"/>
  </protectedRanges>
  <mergeCells count="35">
    <mergeCell ref="L2:M2"/>
    <mergeCell ref="P11:S11"/>
    <mergeCell ref="B32:B33"/>
    <mergeCell ref="B11:B13"/>
    <mergeCell ref="L13:N13"/>
    <mergeCell ref="L12:N12"/>
    <mergeCell ref="L32:L33"/>
    <mergeCell ref="U8:V8"/>
    <mergeCell ref="U11:V11"/>
    <mergeCell ref="S1:V1"/>
    <mergeCell ref="T48:V48"/>
    <mergeCell ref="L1:M1"/>
    <mergeCell ref="M15:N15"/>
    <mergeCell ref="S15:S16"/>
    <mergeCell ref="Q15:Q16"/>
    <mergeCell ref="T15:V15"/>
    <mergeCell ref="M32:O32"/>
    <mergeCell ref="N4:O4"/>
    <mergeCell ref="Q4:S4"/>
    <mergeCell ref="P8:S8"/>
    <mergeCell ref="P9:S9"/>
    <mergeCell ref="L15:L16"/>
    <mergeCell ref="P10:S10"/>
    <mergeCell ref="T32:V32"/>
    <mergeCell ref="M48:O48"/>
    <mergeCell ref="S48:S49"/>
    <mergeCell ref="B186:T186"/>
    <mergeCell ref="B190:T190"/>
    <mergeCell ref="B188:T188"/>
    <mergeCell ref="B179:T180"/>
    <mergeCell ref="B182:T184"/>
    <mergeCell ref="B171:T171"/>
    <mergeCell ref="B174:T174"/>
    <mergeCell ref="S32:S33"/>
    <mergeCell ref="B177:U177"/>
  </mergeCells>
  <phoneticPr fontId="4" type="noConversion"/>
  <dataValidations count="1">
    <dataValidation type="date" operator="greaterThan" allowBlank="1" showInputMessage="1" showErrorMessage="1" errorTitle="Date Validation Error" error="Please use a valid date with dd/mm/yyyy format" sqref="P6" xr:uid="{00000000-0002-0000-0200-000000000000}">
      <formula1>1</formula1>
    </dataValidation>
  </dataValidations>
  <pageMargins left="0.59" right="0.5" top="0.93" bottom="0.49" header="0.34" footer="0.28000000000000003"/>
  <pageSetup scale="75" orientation="landscape" r:id="rId1"/>
  <headerFooter alignWithMargins="0">
    <oddHeader>&amp;L&amp;12Printed &amp;D&amp;C&amp;"MS Sans Serif,Bold"&amp;12Maine Department of Environmental Protection
  WET and Chem
This form is for reporting laboratory data and facility information.  Official compliance reviews will be done by DEP.</oddHeader>
    <oddFooter>&amp;L&amp;"11,Regular"&amp;12&amp;F&amp;C&amp;12Page &amp;P            &amp;10                              &amp;R&amp;12DEPLW 0740-H2015</oddFooter>
  </headerFooter>
  <rowBreaks count="1" manualBreakCount="1">
    <brk id="46"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Your Facility" prompt="Please select your facility name.  Contract laboratories, please make sure the proper facility on your contract  is chosen.  _x000a_The MEPDES number (NPID) will automatically fill the &quot; MEPDES  Permit#&quot; blank cell. _x000a_Note: Uppermost cell in list is blank." xr:uid="{00000000-0002-0000-0200-000001000000}">
          <x14:formula1>
            <xm:f>'Program Facilities'!$A$3:$A$166</xm:f>
          </x14:formula1>
          <xm:sqref>L1:M1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9"/>
  <sheetViews>
    <sheetView zoomScaleNormal="100" workbookViewId="0">
      <selection activeCell="C2" sqref="C2:F2"/>
    </sheetView>
  </sheetViews>
  <sheetFormatPr defaultRowHeight="13"/>
  <cols>
    <col min="3" max="3" width="3.7265625" customWidth="1"/>
    <col min="4" max="4" width="5.26953125" customWidth="1"/>
    <col min="5" max="5" width="10.7265625" customWidth="1"/>
    <col min="6" max="6" width="8.54296875" customWidth="1"/>
    <col min="7" max="7" width="6" customWidth="1"/>
    <col min="8" max="8" width="10.26953125" customWidth="1"/>
    <col min="10" max="10" width="6.7265625" customWidth="1"/>
    <col min="11" max="11" width="10" customWidth="1"/>
  </cols>
  <sheetData>
    <row r="1" spans="1:11" s="72" customFormat="1" ht="15.5"/>
    <row r="2" spans="1:11" s="72" customFormat="1" ht="15.5">
      <c r="A2" s="72" t="s">
        <v>254</v>
      </c>
      <c r="C2" s="396"/>
      <c r="D2" s="396"/>
      <c r="E2" s="396"/>
      <c r="F2" s="396"/>
      <c r="G2" s="397" t="s">
        <v>255</v>
      </c>
      <c r="H2" s="397"/>
      <c r="I2" s="397"/>
      <c r="J2" s="398" t="str">
        <f>IFERROR(VLOOKUP(C2,ToxFac[],2,0),"")</f>
        <v/>
      </c>
      <c r="K2" s="398"/>
    </row>
    <row r="3" spans="1:11" s="72" customFormat="1" ht="15.5">
      <c r="I3" s="125" t="s">
        <v>178</v>
      </c>
      <c r="J3" s="210"/>
    </row>
    <row r="4" spans="1:11" s="72" customFormat="1" ht="8.5" customHeight="1" thickBot="1"/>
    <row r="5" spans="1:11" s="72" customFormat="1" ht="16" thickBot="1">
      <c r="A5" s="72" t="s">
        <v>256</v>
      </c>
      <c r="C5" s="101"/>
      <c r="D5" s="72" t="s">
        <v>257</v>
      </c>
    </row>
    <row r="6" spans="1:11" s="72" customFormat="1" ht="16" thickBot="1">
      <c r="C6" s="101"/>
      <c r="D6" s="402" t="s">
        <v>258</v>
      </c>
      <c r="E6" s="403"/>
      <c r="F6" s="403"/>
      <c r="G6" s="403"/>
      <c r="H6" s="102"/>
      <c r="I6" s="72" t="s">
        <v>259</v>
      </c>
      <c r="K6" s="100"/>
    </row>
    <row r="7" spans="1:11" s="72" customFormat="1" ht="16" thickBot="1">
      <c r="C7" s="101"/>
      <c r="D7" s="72" t="s">
        <v>260</v>
      </c>
    </row>
    <row r="8" spans="1:11" s="72" customFormat="1" ht="9.65" customHeight="1"/>
    <row r="9" spans="1:11" s="72" customFormat="1" ht="23.5" customHeight="1">
      <c r="A9" s="404" t="s">
        <v>261</v>
      </c>
      <c r="B9" s="404"/>
      <c r="C9" s="404"/>
      <c r="D9" s="404"/>
      <c r="E9" s="404"/>
      <c r="F9" s="404"/>
      <c r="G9" s="404"/>
      <c r="H9" s="404"/>
      <c r="I9" s="404"/>
      <c r="J9" s="404"/>
      <c r="K9" s="404"/>
    </row>
    <row r="10" spans="1:11" s="72" customFormat="1" ht="7.9" customHeight="1">
      <c r="A10" s="116"/>
      <c r="B10" s="103"/>
      <c r="C10" s="103"/>
      <c r="D10" s="103"/>
      <c r="E10" s="103"/>
      <c r="F10" s="103"/>
      <c r="G10" s="103"/>
      <c r="H10" s="103"/>
      <c r="I10" s="103"/>
      <c r="J10" s="103"/>
      <c r="K10" s="115"/>
    </row>
    <row r="11" spans="1:11" s="72" customFormat="1" ht="15.5">
      <c r="A11" s="104" t="s">
        <v>262</v>
      </c>
      <c r="B11" s="68"/>
      <c r="C11" s="105"/>
      <c r="D11" s="105"/>
      <c r="E11" s="105"/>
      <c r="F11" s="68"/>
      <c r="G11" s="68" t="s">
        <v>263</v>
      </c>
      <c r="H11" s="68"/>
      <c r="I11" s="295"/>
      <c r="J11" s="295"/>
      <c r="K11" s="106" t="s">
        <v>264</v>
      </c>
    </row>
    <row r="12" spans="1:11" s="72" customFormat="1" ht="15.5">
      <c r="A12" s="104"/>
      <c r="B12" s="68"/>
      <c r="C12" s="98" t="s">
        <v>265</v>
      </c>
      <c r="D12" s="98" t="s">
        <v>266</v>
      </c>
      <c r="E12" s="98" t="s">
        <v>267</v>
      </c>
      <c r="F12" s="68"/>
      <c r="G12" s="68"/>
      <c r="H12" s="68"/>
      <c r="I12" s="68"/>
      <c r="J12" s="68"/>
      <c r="K12" s="106"/>
    </row>
    <row r="13" spans="1:11" s="72" customFormat="1" ht="15.5">
      <c r="A13" s="104" t="s">
        <v>268</v>
      </c>
      <c r="B13" s="68"/>
      <c r="C13" s="405"/>
      <c r="D13" s="405"/>
      <c r="E13" s="405"/>
      <c r="F13" s="405"/>
      <c r="G13" s="405"/>
      <c r="H13" s="405"/>
      <c r="I13" s="405"/>
      <c r="J13" s="405"/>
      <c r="K13" s="406"/>
    </row>
    <row r="14" spans="1:11" s="72" customFormat="1" ht="9" customHeight="1">
      <c r="A14" s="104"/>
      <c r="B14" s="68"/>
      <c r="C14" s="68"/>
      <c r="D14" s="68"/>
      <c r="E14" s="68"/>
      <c r="F14" s="68"/>
      <c r="G14" s="68"/>
      <c r="H14" s="68"/>
      <c r="I14" s="68"/>
      <c r="J14" s="68"/>
      <c r="K14" s="106"/>
    </row>
    <row r="15" spans="1:11" s="72" customFormat="1" ht="15.5">
      <c r="A15" s="104" t="s">
        <v>269</v>
      </c>
      <c r="B15" s="68"/>
      <c r="C15" s="68"/>
      <c r="D15" s="295"/>
      <c r="E15" s="295"/>
      <c r="F15" s="295"/>
      <c r="G15" s="295"/>
      <c r="H15" s="295"/>
      <c r="I15" s="295"/>
      <c r="J15" s="295"/>
      <c r="K15" s="407"/>
    </row>
    <row r="16" spans="1:11" s="72" customFormat="1" ht="9.65" customHeight="1">
      <c r="A16" s="104"/>
      <c r="B16" s="68"/>
      <c r="C16" s="68"/>
      <c r="D16" s="68"/>
      <c r="E16" s="68"/>
      <c r="F16" s="68"/>
      <c r="G16" s="68"/>
      <c r="H16" s="68"/>
      <c r="I16" s="68"/>
      <c r="J16" s="68"/>
      <c r="K16" s="106"/>
    </row>
    <row r="17" spans="1:11" s="72" customFormat="1" ht="32.5" customHeight="1">
      <c r="A17" s="393" t="s">
        <v>270</v>
      </c>
      <c r="B17" s="394"/>
      <c r="C17" s="394"/>
      <c r="D17" s="394"/>
      <c r="E17" s="394"/>
      <c r="F17" s="394"/>
      <c r="G17" s="394"/>
      <c r="H17" s="394"/>
      <c r="I17" s="394"/>
      <c r="J17" s="394"/>
      <c r="K17" s="395"/>
    </row>
    <row r="18" spans="1:11" s="72" customFormat="1" ht="33" customHeight="1">
      <c r="A18" s="399"/>
      <c r="B18" s="400"/>
      <c r="C18" s="400"/>
      <c r="D18" s="400"/>
      <c r="E18" s="400"/>
      <c r="F18" s="400"/>
      <c r="G18" s="400"/>
      <c r="H18" s="400"/>
      <c r="I18" s="400"/>
      <c r="J18" s="400"/>
      <c r="K18" s="401"/>
    </row>
    <row r="19" spans="1:11" s="72" customFormat="1" ht="31.9" customHeight="1">
      <c r="A19" s="393" t="s">
        <v>271</v>
      </c>
      <c r="B19" s="394"/>
      <c r="C19" s="394"/>
      <c r="D19" s="394"/>
      <c r="E19" s="394"/>
      <c r="F19" s="394"/>
      <c r="G19" s="394"/>
      <c r="H19" s="394"/>
      <c r="I19" s="394"/>
      <c r="J19" s="394"/>
      <c r="K19" s="395"/>
    </row>
    <row r="20" spans="1:11" s="72" customFormat="1" ht="25.15" customHeight="1">
      <c r="A20" s="104" t="s">
        <v>272</v>
      </c>
      <c r="B20" s="68"/>
      <c r="C20" s="295"/>
      <c r="D20" s="295"/>
      <c r="E20" s="68" t="s">
        <v>273</v>
      </c>
      <c r="F20" s="68" t="s">
        <v>274</v>
      </c>
      <c r="G20" s="68"/>
      <c r="H20" s="100"/>
      <c r="I20" s="68" t="s">
        <v>275</v>
      </c>
      <c r="J20" s="68"/>
      <c r="K20" s="106"/>
    </row>
    <row r="21" spans="1:11" s="72" customFormat="1" ht="15.5">
      <c r="A21" s="104"/>
      <c r="B21" s="68"/>
      <c r="C21" s="68"/>
      <c r="D21" s="68"/>
      <c r="E21" s="68"/>
      <c r="F21" s="68"/>
      <c r="G21" s="68"/>
      <c r="H21" s="107"/>
      <c r="I21" s="68" t="s">
        <v>276</v>
      </c>
      <c r="J21" s="68"/>
      <c r="K21" s="106"/>
    </row>
    <row r="22" spans="1:11" s="72" customFormat="1" ht="9" customHeight="1">
      <c r="A22" s="108"/>
      <c r="B22" s="66"/>
      <c r="C22" s="66"/>
      <c r="D22" s="66"/>
      <c r="E22" s="66"/>
      <c r="F22" s="66"/>
      <c r="G22" s="66"/>
      <c r="H22" s="66"/>
      <c r="I22" s="66"/>
      <c r="J22" s="66"/>
      <c r="K22" s="109"/>
    </row>
    <row r="23" spans="1:11" s="72" customFormat="1" ht="25.9" customHeight="1">
      <c r="A23" s="390" t="s">
        <v>277</v>
      </c>
      <c r="B23" s="390"/>
      <c r="C23" s="390"/>
      <c r="D23" s="390"/>
      <c r="E23" s="390"/>
      <c r="F23" s="390"/>
      <c r="G23" s="390"/>
      <c r="H23" s="390"/>
      <c r="I23" s="390"/>
      <c r="J23" s="390"/>
      <c r="K23" s="390"/>
    </row>
    <row r="24" spans="1:11" s="72" customFormat="1" ht="19.899999999999999" customHeight="1">
      <c r="A24" s="110" t="s">
        <v>278</v>
      </c>
      <c r="B24" s="111"/>
      <c r="C24" s="111"/>
      <c r="D24" s="391"/>
      <c r="E24" s="391"/>
      <c r="F24" s="392"/>
      <c r="G24" s="391"/>
      <c r="H24" s="391"/>
      <c r="I24" s="391"/>
      <c r="J24" s="111"/>
      <c r="K24" s="112"/>
    </row>
    <row r="25" spans="1:11" s="72" customFormat="1" ht="21.65" customHeight="1" thickBot="1">
      <c r="A25" s="104" t="s">
        <v>279</v>
      </c>
      <c r="B25" s="68"/>
      <c r="C25" s="295"/>
      <c r="D25" s="295"/>
      <c r="E25" s="295"/>
      <c r="F25" s="111"/>
      <c r="G25" s="68"/>
      <c r="H25" s="113" t="s">
        <v>280</v>
      </c>
      <c r="I25" s="229"/>
      <c r="J25" s="99" t="s">
        <v>281</v>
      </c>
      <c r="K25" s="106"/>
    </row>
    <row r="26" spans="1:11" s="72" customFormat="1" ht="15.5">
      <c r="A26" s="104"/>
      <c r="B26" s="389" t="str">
        <f>IF(OR(ISBLANK(E27),ISBLANK(I27)),"Please Enter Effluent Limits for your facility","")</f>
        <v>Please Enter Effluent Limits for your facility</v>
      </c>
      <c r="C26" s="389"/>
      <c r="D26" s="389"/>
      <c r="E26" s="389"/>
      <c r="F26" s="389"/>
      <c r="G26" s="389"/>
      <c r="H26" s="389"/>
      <c r="I26" s="68"/>
      <c r="J26" s="68"/>
      <c r="K26" s="106"/>
    </row>
    <row r="27" spans="1:11" s="72" customFormat="1" ht="15.5">
      <c r="A27" s="104" t="s">
        <v>282</v>
      </c>
      <c r="B27" s="68"/>
      <c r="C27" s="114" t="s">
        <v>283</v>
      </c>
      <c r="D27" s="114"/>
      <c r="E27" s="102"/>
      <c r="F27" s="68" t="s">
        <v>284</v>
      </c>
      <c r="G27" s="408" t="s">
        <v>285</v>
      </c>
      <c r="H27" s="408"/>
      <c r="I27" s="102"/>
      <c r="J27" s="68" t="s">
        <v>284</v>
      </c>
      <c r="K27" s="106"/>
    </row>
    <row r="28" spans="1:11" s="72" customFormat="1" ht="15.5">
      <c r="A28" s="409" t="s">
        <v>292</v>
      </c>
      <c r="B28" s="410"/>
      <c r="C28" s="410"/>
      <c r="D28" s="410"/>
      <c r="E28" s="410"/>
      <c r="F28" s="410"/>
      <c r="G28" s="410"/>
      <c r="H28" s="410"/>
      <c r="I28" s="410"/>
      <c r="J28" s="410"/>
      <c r="K28" s="411"/>
    </row>
    <row r="29" spans="1:11" s="72" customFormat="1" ht="25.15" customHeight="1">
      <c r="A29" s="412"/>
      <c r="B29" s="413"/>
      <c r="C29" s="413"/>
      <c r="D29" s="413"/>
      <c r="E29" s="413"/>
      <c r="F29" s="413"/>
      <c r="G29" s="413"/>
      <c r="H29" s="413"/>
      <c r="I29" s="413"/>
      <c r="J29" s="413"/>
      <c r="K29" s="414"/>
    </row>
    <row r="30" spans="1:11" s="72" customFormat="1" ht="27.65" customHeight="1">
      <c r="A30" s="390" t="s">
        <v>286</v>
      </c>
      <c r="B30" s="390"/>
      <c r="C30" s="390"/>
      <c r="D30" s="390"/>
      <c r="E30" s="390"/>
      <c r="F30" s="390"/>
      <c r="G30" s="390"/>
      <c r="H30" s="390"/>
      <c r="I30" s="390"/>
      <c r="J30" s="390"/>
      <c r="K30" s="390"/>
    </row>
    <row r="31" spans="1:11" s="72" customFormat="1" ht="15.5">
      <c r="A31" s="415" t="s">
        <v>287</v>
      </c>
      <c r="B31" s="416"/>
      <c r="C31" s="416"/>
      <c r="D31" s="416"/>
      <c r="E31" s="416"/>
      <c r="F31" s="416"/>
      <c r="G31" s="416"/>
      <c r="H31" s="416"/>
      <c r="I31" s="416"/>
      <c r="J31" s="416"/>
      <c r="K31" s="417"/>
    </row>
    <row r="32" spans="1:11" s="72" customFormat="1" ht="15.5">
      <c r="A32" s="418"/>
      <c r="B32" s="419"/>
      <c r="C32" s="419"/>
      <c r="D32" s="419"/>
      <c r="E32" s="419"/>
      <c r="F32" s="419"/>
      <c r="G32" s="419"/>
      <c r="H32" s="419"/>
      <c r="I32" s="419"/>
      <c r="J32" s="419"/>
      <c r="K32" s="420"/>
    </row>
    <row r="33" spans="1:11" s="72" customFormat="1" ht="39.65" customHeight="1">
      <c r="A33" s="418"/>
      <c r="B33" s="419"/>
      <c r="C33" s="419"/>
      <c r="D33" s="419"/>
      <c r="E33" s="419"/>
      <c r="F33" s="419"/>
      <c r="G33" s="419"/>
      <c r="H33" s="419"/>
      <c r="I33" s="419"/>
      <c r="J33" s="419"/>
      <c r="K33" s="420"/>
    </row>
    <row r="34" spans="1:11" s="72" customFormat="1" ht="15.5">
      <c r="A34" s="104" t="s">
        <v>288</v>
      </c>
      <c r="B34" s="295"/>
      <c r="C34" s="295"/>
      <c r="D34" s="295"/>
      <c r="E34" s="295"/>
      <c r="F34" s="295"/>
      <c r="G34" s="295"/>
      <c r="H34" s="295"/>
      <c r="I34" s="68" t="s">
        <v>289</v>
      </c>
      <c r="J34" s="295"/>
      <c r="K34" s="407"/>
    </row>
    <row r="35" spans="1:11" s="72" customFormat="1" ht="21" customHeight="1">
      <c r="A35" s="104" t="s">
        <v>290</v>
      </c>
      <c r="B35" s="295"/>
      <c r="C35" s="295"/>
      <c r="D35" s="295"/>
      <c r="E35" s="295"/>
      <c r="F35" s="295"/>
      <c r="G35" s="295"/>
      <c r="H35" s="295"/>
      <c r="I35" s="68"/>
      <c r="J35" s="68"/>
      <c r="K35" s="106"/>
    </row>
    <row r="36" spans="1:11" s="72" customFormat="1" ht="15.5">
      <c r="A36" s="108"/>
      <c r="B36" s="66"/>
      <c r="C36" s="66"/>
      <c r="D36" s="66"/>
      <c r="E36" s="66"/>
      <c r="F36" s="66"/>
      <c r="G36" s="66"/>
      <c r="H36" s="66"/>
      <c r="I36" s="66"/>
      <c r="J36" s="66"/>
      <c r="K36" s="109"/>
    </row>
    <row r="37" spans="1:11" s="72" customFormat="1" ht="9.65" customHeight="1"/>
    <row r="38" spans="1:11" s="72" customFormat="1" ht="15.5">
      <c r="A38" s="72" t="s">
        <v>291</v>
      </c>
    </row>
    <row r="39" spans="1:11" ht="15.5">
      <c r="A39" s="67"/>
      <c r="B39" s="212"/>
      <c r="C39" s="212"/>
      <c r="D39" s="212"/>
      <c r="E39" s="212"/>
    </row>
  </sheetData>
  <sheetProtection algorithmName="SHA-512" hashValue="4WPcEIqh+VDcYZf5iBbhAqogDtFfDoDO5ztDKHbdQeYgtswmS2nbrW2+dj/g45ASbAUwJ30NHYRn73VOEgaweg==" saltValue="89/8WKPtNBtdUec90sGwgg==" spinCount="100000" sheet="1" selectLockedCells="1"/>
  <mergeCells count="23">
    <mergeCell ref="B35:H35"/>
    <mergeCell ref="G27:H27"/>
    <mergeCell ref="A28:K29"/>
    <mergeCell ref="A30:K30"/>
    <mergeCell ref="A31:K33"/>
    <mergeCell ref="B34:H34"/>
    <mergeCell ref="J34:K34"/>
    <mergeCell ref="A19:K19"/>
    <mergeCell ref="C2:F2"/>
    <mergeCell ref="G2:I2"/>
    <mergeCell ref="J2:K2"/>
    <mergeCell ref="A18:K18"/>
    <mergeCell ref="D6:G6"/>
    <mergeCell ref="A9:K9"/>
    <mergeCell ref="I11:J11"/>
    <mergeCell ref="C13:K13"/>
    <mergeCell ref="D15:K15"/>
    <mergeCell ref="A17:K17"/>
    <mergeCell ref="B26:H26"/>
    <mergeCell ref="C20:D20"/>
    <mergeCell ref="A23:K23"/>
    <mergeCell ref="D24:I24"/>
    <mergeCell ref="C25:E25"/>
  </mergeCells>
  <phoneticPr fontId="4" type="noConversion"/>
  <conditionalFormatting sqref="I25">
    <cfRule type="cellIs" priority="2" operator="lessThanOrEqual">
      <formula>"$E$27"</formula>
    </cfRule>
    <cfRule type="cellIs" dxfId="7" priority="3" stopIfTrue="1" operator="between">
      <formula>$E$27</formula>
      <formula>$I$27</formula>
    </cfRule>
    <cfRule type="cellIs" dxfId="6" priority="4" stopIfTrue="1" operator="greaterThan">
      <formula>$I$27</formula>
    </cfRule>
  </conditionalFormatting>
  <pageMargins left="0.75" right="0.75" top="0.93" bottom="0.57999999999999996" header="0.42" footer="0.34"/>
  <pageSetup orientation="portrait" r:id="rId1"/>
  <headerFooter alignWithMargins="0">
    <oddHeader>&amp;CMaine Department of Environmental Protection
&amp;"MS Sans Serif,Bold"&amp;14Effluent Mercury Test Report</oddHeader>
    <oddFooter>&amp;LDEPLW  0112-B2007, &amp;File&amp;RPrinted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Select Your Facility" prompt="Please select your facility name.  Contract laboratories, please make sure the proper facility on your contract  is chosen.  _x000a_The MEPDES number (NPID) will automatically fill the &quot; MEPDES  Permit#&quot; blank cell. _x000a_Note: Uppermost cell in list is blank." xr:uid="{00000000-0002-0000-0300-000000000000}">
          <x14:formula1>
            <xm:f>'Program Facilities'!$A$3:$A$166</xm:f>
          </x14:formula1>
          <xm:sqref>C2:F2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66"/>
  <sheetViews>
    <sheetView topLeftCell="A97" workbookViewId="0">
      <selection activeCell="E75" sqref="E75"/>
    </sheetView>
  </sheetViews>
  <sheetFormatPr defaultRowHeight="13"/>
  <cols>
    <col min="1" max="1" width="42.26953125" customWidth="1"/>
    <col min="2" max="2" width="15.453125" customWidth="1"/>
    <col min="3" max="3" width="17.7265625" bestFit="1" customWidth="1"/>
    <col min="4" max="4" width="17.54296875" bestFit="1" customWidth="1"/>
  </cols>
  <sheetData>
    <row r="1" spans="1:4">
      <c r="A1" s="207" t="s">
        <v>447</v>
      </c>
      <c r="B1" s="207" t="s">
        <v>448</v>
      </c>
      <c r="C1" t="s">
        <v>642</v>
      </c>
      <c r="D1" t="s">
        <v>652</v>
      </c>
    </row>
    <row r="2" spans="1:4">
      <c r="A2" s="208" t="s">
        <v>449</v>
      </c>
      <c r="B2" s="208" t="s">
        <v>450</v>
      </c>
      <c r="C2" s="261" t="s">
        <v>643</v>
      </c>
      <c r="D2" s="261" t="s">
        <v>651</v>
      </c>
    </row>
    <row r="3" spans="1:4">
      <c r="A3" s="208"/>
      <c r="B3" s="208"/>
      <c r="C3" s="260"/>
      <c r="D3" s="260"/>
    </row>
    <row r="4" spans="1:4">
      <c r="A4" s="209" t="s">
        <v>452</v>
      </c>
      <c r="B4" s="209" t="s">
        <v>298</v>
      </c>
      <c r="C4" s="260"/>
      <c r="D4" s="260"/>
    </row>
    <row r="5" spans="1:4">
      <c r="A5" s="209" t="s">
        <v>453</v>
      </c>
      <c r="B5" s="209" t="s">
        <v>299</v>
      </c>
      <c r="C5" s="260"/>
      <c r="D5" s="260"/>
    </row>
    <row r="6" spans="1:4">
      <c r="A6" s="209" t="s">
        <v>454</v>
      </c>
      <c r="B6" s="209" t="s">
        <v>300</v>
      </c>
      <c r="C6" s="209" t="s">
        <v>644</v>
      </c>
      <c r="D6" s="260"/>
    </row>
    <row r="7" spans="1:4">
      <c r="A7" s="209" t="s">
        <v>455</v>
      </c>
      <c r="B7" s="209" t="s">
        <v>301</v>
      </c>
      <c r="C7" s="260"/>
      <c r="D7" s="260" t="s">
        <v>655</v>
      </c>
    </row>
    <row r="8" spans="1:4">
      <c r="A8" s="209" t="s">
        <v>456</v>
      </c>
      <c r="B8" s="209" t="s">
        <v>620</v>
      </c>
      <c r="C8" s="260"/>
      <c r="D8" s="260"/>
    </row>
    <row r="9" spans="1:4">
      <c r="A9" s="209" t="s">
        <v>457</v>
      </c>
      <c r="B9" s="209" t="s">
        <v>302</v>
      </c>
      <c r="C9" s="260"/>
      <c r="D9" s="260"/>
    </row>
    <row r="10" spans="1:4">
      <c r="A10" s="209" t="s">
        <v>458</v>
      </c>
      <c r="B10" s="209" t="s">
        <v>303</v>
      </c>
      <c r="C10" s="260"/>
      <c r="D10" s="260"/>
    </row>
    <row r="11" spans="1:4">
      <c r="A11" s="209" t="s">
        <v>459</v>
      </c>
      <c r="B11" s="209" t="s">
        <v>304</v>
      </c>
      <c r="C11" s="260"/>
      <c r="D11" s="260"/>
    </row>
    <row r="12" spans="1:4">
      <c r="A12" s="209" t="s">
        <v>460</v>
      </c>
      <c r="B12" s="209" t="s">
        <v>305</v>
      </c>
      <c r="C12" s="260"/>
      <c r="D12" s="260"/>
    </row>
    <row r="13" spans="1:4">
      <c r="A13" s="209" t="s">
        <v>461</v>
      </c>
      <c r="B13" s="209" t="s">
        <v>621</v>
      </c>
      <c r="C13" s="260"/>
      <c r="D13" s="260"/>
    </row>
    <row r="14" spans="1:4">
      <c r="A14" s="209" t="s">
        <v>462</v>
      </c>
      <c r="B14" s="209" t="s">
        <v>622</v>
      </c>
      <c r="C14" s="260"/>
      <c r="D14" s="260"/>
    </row>
    <row r="15" spans="1:4">
      <c r="A15" s="209" t="s">
        <v>463</v>
      </c>
      <c r="B15" s="209" t="s">
        <v>306</v>
      </c>
      <c r="C15" s="260"/>
      <c r="D15" s="260"/>
    </row>
    <row r="16" spans="1:4">
      <c r="A16" s="209" t="s">
        <v>464</v>
      </c>
      <c r="B16" s="209" t="s">
        <v>307</v>
      </c>
      <c r="C16" s="260"/>
      <c r="D16" s="260" t="s">
        <v>654</v>
      </c>
    </row>
    <row r="17" spans="1:4">
      <c r="A17" s="209" t="s">
        <v>465</v>
      </c>
      <c r="B17" s="209" t="s">
        <v>308</v>
      </c>
      <c r="C17" s="260"/>
      <c r="D17" s="260"/>
    </row>
    <row r="18" spans="1:4">
      <c r="A18" s="209" t="s">
        <v>466</v>
      </c>
      <c r="B18" s="209" t="s">
        <v>310</v>
      </c>
      <c r="C18" s="260"/>
      <c r="D18" s="260"/>
    </row>
    <row r="19" spans="1:4">
      <c r="A19" s="209" t="s">
        <v>467</v>
      </c>
      <c r="B19" s="209" t="s">
        <v>311</v>
      </c>
      <c r="C19" s="260"/>
      <c r="D19" s="260"/>
    </row>
    <row r="20" spans="1:4">
      <c r="A20" s="209" t="s">
        <v>468</v>
      </c>
      <c r="B20" s="209" t="s">
        <v>312</v>
      </c>
      <c r="C20" s="260"/>
      <c r="D20" s="260"/>
    </row>
    <row r="21" spans="1:4">
      <c r="A21" s="209" t="s">
        <v>469</v>
      </c>
      <c r="B21" s="209" t="s">
        <v>313</v>
      </c>
      <c r="C21" s="260"/>
      <c r="D21" s="260"/>
    </row>
    <row r="22" spans="1:4">
      <c r="A22" s="209" t="s">
        <v>470</v>
      </c>
      <c r="B22" s="209" t="s">
        <v>314</v>
      </c>
      <c r="C22" s="260"/>
      <c r="D22" s="260"/>
    </row>
    <row r="23" spans="1:4">
      <c r="A23" s="209" t="s">
        <v>471</v>
      </c>
      <c r="B23" s="209" t="s">
        <v>316</v>
      </c>
      <c r="C23" s="260"/>
      <c r="D23" s="260" t="s">
        <v>654</v>
      </c>
    </row>
    <row r="24" spans="1:4">
      <c r="A24" s="209" t="s">
        <v>472</v>
      </c>
      <c r="B24" s="209" t="s">
        <v>315</v>
      </c>
      <c r="C24" s="260"/>
      <c r="D24" s="260" t="s">
        <v>654</v>
      </c>
    </row>
    <row r="25" spans="1:4">
      <c r="A25" s="209" t="s">
        <v>473</v>
      </c>
      <c r="B25" s="209" t="s">
        <v>317</v>
      </c>
      <c r="C25" s="260"/>
      <c r="D25" s="260"/>
    </row>
    <row r="26" spans="1:4">
      <c r="A26" s="209" t="s">
        <v>474</v>
      </c>
      <c r="B26" s="209" t="s">
        <v>318</v>
      </c>
      <c r="C26" s="260"/>
      <c r="D26" s="260" t="s">
        <v>655</v>
      </c>
    </row>
    <row r="27" spans="1:4">
      <c r="A27" s="209" t="s">
        <v>475</v>
      </c>
      <c r="B27" s="209" t="s">
        <v>623</v>
      </c>
      <c r="C27" s="260"/>
      <c r="D27" s="260"/>
    </row>
    <row r="28" spans="1:4">
      <c r="A28" s="209" t="s">
        <v>476</v>
      </c>
      <c r="B28" s="209" t="s">
        <v>319</v>
      </c>
      <c r="C28" s="260"/>
      <c r="D28" s="260"/>
    </row>
    <row r="29" spans="1:4">
      <c r="A29" s="209" t="s">
        <v>477</v>
      </c>
      <c r="B29" s="209" t="s">
        <v>321</v>
      </c>
      <c r="C29" s="209" t="s">
        <v>644</v>
      </c>
      <c r="D29" s="260"/>
    </row>
    <row r="30" spans="1:4">
      <c r="A30" s="209" t="s">
        <v>478</v>
      </c>
      <c r="B30" s="209" t="s">
        <v>322</v>
      </c>
      <c r="C30" s="260"/>
      <c r="D30" s="260"/>
    </row>
    <row r="31" spans="1:4">
      <c r="A31" s="209" t="s">
        <v>479</v>
      </c>
      <c r="B31" s="209" t="s">
        <v>323</v>
      </c>
      <c r="C31" s="260"/>
      <c r="D31" s="260"/>
    </row>
    <row r="32" spans="1:4">
      <c r="A32" s="209" t="s">
        <v>480</v>
      </c>
      <c r="B32" s="209" t="s">
        <v>326</v>
      </c>
      <c r="C32" s="260"/>
      <c r="D32" s="260"/>
    </row>
    <row r="33" spans="1:4">
      <c r="A33" s="209" t="s">
        <v>481</v>
      </c>
      <c r="B33" s="209" t="s">
        <v>327</v>
      </c>
      <c r="C33" s="260"/>
      <c r="D33" s="260"/>
    </row>
    <row r="34" spans="1:4">
      <c r="A34" s="209" t="s">
        <v>328</v>
      </c>
      <c r="B34" s="209" t="s">
        <v>329</v>
      </c>
      <c r="C34" s="209" t="s">
        <v>644</v>
      </c>
      <c r="D34" s="260"/>
    </row>
    <row r="35" spans="1:4">
      <c r="A35" s="209" t="s">
        <v>482</v>
      </c>
      <c r="B35" s="209" t="s">
        <v>330</v>
      </c>
      <c r="C35" s="209" t="s">
        <v>644</v>
      </c>
      <c r="D35" s="260"/>
    </row>
    <row r="36" spans="1:4">
      <c r="A36" s="209" t="s">
        <v>483</v>
      </c>
      <c r="B36" s="209" t="s">
        <v>484</v>
      </c>
      <c r="C36" s="260"/>
      <c r="D36" s="260"/>
    </row>
    <row r="37" spans="1:4">
      <c r="A37" s="209" t="s">
        <v>485</v>
      </c>
      <c r="B37" s="209" t="s">
        <v>332</v>
      </c>
      <c r="C37" s="260"/>
      <c r="D37" s="260"/>
    </row>
    <row r="38" spans="1:4">
      <c r="A38" s="209" t="s">
        <v>486</v>
      </c>
      <c r="B38" s="209" t="s">
        <v>487</v>
      </c>
      <c r="C38" s="209" t="s">
        <v>644</v>
      </c>
      <c r="D38" s="260"/>
    </row>
    <row r="39" spans="1:4">
      <c r="A39" s="209" t="s">
        <v>488</v>
      </c>
      <c r="B39" s="209" t="s">
        <v>333</v>
      </c>
      <c r="C39" s="260"/>
      <c r="D39" s="260"/>
    </row>
    <row r="40" spans="1:4">
      <c r="A40" s="209" t="s">
        <v>489</v>
      </c>
      <c r="B40" s="209" t="s">
        <v>334</v>
      </c>
      <c r="C40" s="260"/>
      <c r="D40" s="260"/>
    </row>
    <row r="41" spans="1:4">
      <c r="A41" s="209" t="s">
        <v>490</v>
      </c>
      <c r="B41" s="209" t="s">
        <v>335</v>
      </c>
      <c r="C41" s="260"/>
      <c r="D41" s="260"/>
    </row>
    <row r="42" spans="1:4">
      <c r="A42" s="209" t="s">
        <v>491</v>
      </c>
      <c r="B42" s="209" t="s">
        <v>492</v>
      </c>
      <c r="C42" s="260"/>
      <c r="D42" s="260"/>
    </row>
    <row r="43" spans="1:4">
      <c r="A43" s="209" t="s">
        <v>493</v>
      </c>
      <c r="B43" s="209" t="s">
        <v>336</v>
      </c>
      <c r="C43" s="260"/>
      <c r="D43" s="260"/>
    </row>
    <row r="44" spans="1:4">
      <c r="A44" s="209" t="s">
        <v>494</v>
      </c>
      <c r="B44" s="209" t="s">
        <v>337</v>
      </c>
      <c r="C44" s="260"/>
      <c r="D44" s="260"/>
    </row>
    <row r="45" spans="1:4">
      <c r="A45" s="209" t="s">
        <v>495</v>
      </c>
      <c r="B45" s="209" t="s">
        <v>340</v>
      </c>
      <c r="C45" s="260"/>
      <c r="D45" s="260"/>
    </row>
    <row r="46" spans="1:4">
      <c r="A46" s="209" t="s">
        <v>496</v>
      </c>
      <c r="B46" s="209" t="s">
        <v>338</v>
      </c>
      <c r="C46" s="209" t="s">
        <v>644</v>
      </c>
      <c r="D46" s="260"/>
    </row>
    <row r="47" spans="1:4">
      <c r="A47" s="209" t="s">
        <v>497</v>
      </c>
      <c r="B47" s="209" t="s">
        <v>339</v>
      </c>
      <c r="C47" s="260"/>
      <c r="D47" s="260"/>
    </row>
    <row r="48" spans="1:4">
      <c r="A48" s="209" t="s">
        <v>498</v>
      </c>
      <c r="B48" s="209" t="s">
        <v>341</v>
      </c>
      <c r="C48" s="260"/>
      <c r="D48" s="260"/>
    </row>
    <row r="49" spans="1:4">
      <c r="A49" s="209" t="s">
        <v>499</v>
      </c>
      <c r="B49" s="209" t="s">
        <v>342</v>
      </c>
      <c r="C49" s="260"/>
      <c r="D49" s="260"/>
    </row>
    <row r="50" spans="1:4">
      <c r="A50" s="209" t="s">
        <v>500</v>
      </c>
      <c r="B50" s="209" t="s">
        <v>344</v>
      </c>
      <c r="C50" s="260"/>
      <c r="D50" s="260"/>
    </row>
    <row r="51" spans="1:4">
      <c r="A51" s="209" t="s">
        <v>501</v>
      </c>
      <c r="B51" s="209" t="s">
        <v>343</v>
      </c>
      <c r="C51" s="260"/>
      <c r="D51" s="260"/>
    </row>
    <row r="52" spans="1:4">
      <c r="A52" s="209" t="s">
        <v>502</v>
      </c>
      <c r="B52" s="209" t="s">
        <v>345</v>
      </c>
      <c r="C52" s="260"/>
      <c r="D52" s="260"/>
    </row>
    <row r="53" spans="1:4">
      <c r="A53" s="209" t="s">
        <v>503</v>
      </c>
      <c r="B53" s="209" t="s">
        <v>504</v>
      </c>
      <c r="C53" s="260" t="s">
        <v>644</v>
      </c>
      <c r="D53" s="260"/>
    </row>
    <row r="54" spans="1:4">
      <c r="A54" s="209" t="s">
        <v>505</v>
      </c>
      <c r="B54" s="209" t="s">
        <v>346</v>
      </c>
      <c r="C54" s="260"/>
      <c r="D54" s="260"/>
    </row>
    <row r="55" spans="1:4">
      <c r="A55" s="209" t="s">
        <v>506</v>
      </c>
      <c r="B55" s="209" t="s">
        <v>349</v>
      </c>
      <c r="C55" s="260"/>
      <c r="D55" s="260"/>
    </row>
    <row r="56" spans="1:4">
      <c r="A56" s="209" t="s">
        <v>507</v>
      </c>
      <c r="B56" s="209" t="s">
        <v>347</v>
      </c>
      <c r="C56" s="260"/>
      <c r="D56" s="260"/>
    </row>
    <row r="57" spans="1:4">
      <c r="A57" s="209" t="s">
        <v>508</v>
      </c>
      <c r="B57" s="209" t="s">
        <v>350</v>
      </c>
      <c r="C57" s="209" t="s">
        <v>644</v>
      </c>
      <c r="D57" s="260"/>
    </row>
    <row r="58" spans="1:4">
      <c r="A58" s="209" t="s">
        <v>509</v>
      </c>
      <c r="B58" s="209" t="s">
        <v>351</v>
      </c>
      <c r="C58" s="260"/>
      <c r="D58" s="260"/>
    </row>
    <row r="59" spans="1:4">
      <c r="A59" s="209" t="s">
        <v>510</v>
      </c>
      <c r="B59" s="209" t="s">
        <v>353</v>
      </c>
      <c r="C59" s="209" t="s">
        <v>644</v>
      </c>
      <c r="D59" s="260"/>
    </row>
    <row r="60" spans="1:4">
      <c r="A60" s="209" t="s">
        <v>511</v>
      </c>
      <c r="B60" s="209" t="s">
        <v>354</v>
      </c>
      <c r="C60" s="209" t="s">
        <v>644</v>
      </c>
      <c r="D60" s="260"/>
    </row>
    <row r="61" spans="1:4">
      <c r="A61" s="209" t="s">
        <v>512</v>
      </c>
      <c r="B61" s="209" t="s">
        <v>355</v>
      </c>
      <c r="C61" s="260"/>
      <c r="D61" s="260"/>
    </row>
    <row r="62" spans="1:4">
      <c r="A62" s="209" t="s">
        <v>513</v>
      </c>
      <c r="B62" s="209" t="s">
        <v>356</v>
      </c>
      <c r="C62" s="260"/>
      <c r="D62" s="260"/>
    </row>
    <row r="63" spans="1:4">
      <c r="A63" s="209" t="s">
        <v>514</v>
      </c>
      <c r="B63" s="209" t="s">
        <v>360</v>
      </c>
      <c r="C63" s="260"/>
      <c r="D63" s="260"/>
    </row>
    <row r="64" spans="1:4">
      <c r="A64" s="209" t="s">
        <v>515</v>
      </c>
      <c r="B64" s="209" t="s">
        <v>357</v>
      </c>
      <c r="C64" s="260"/>
      <c r="D64" s="260"/>
    </row>
    <row r="65" spans="1:4">
      <c r="A65" s="209" t="s">
        <v>516</v>
      </c>
      <c r="B65" s="209" t="s">
        <v>358</v>
      </c>
      <c r="C65" s="260"/>
      <c r="D65" s="260"/>
    </row>
    <row r="66" spans="1:4">
      <c r="A66" s="209" t="s">
        <v>517</v>
      </c>
      <c r="B66" s="209" t="s">
        <v>518</v>
      </c>
      <c r="C66" s="260"/>
      <c r="D66" s="260"/>
    </row>
    <row r="67" spans="1:4">
      <c r="A67" s="209" t="s">
        <v>519</v>
      </c>
      <c r="B67" s="209" t="s">
        <v>359</v>
      </c>
      <c r="C67" s="260"/>
      <c r="D67" s="260"/>
    </row>
    <row r="68" spans="1:4">
      <c r="A68" s="209" t="s">
        <v>520</v>
      </c>
      <c r="B68" s="209" t="s">
        <v>389</v>
      </c>
      <c r="C68" s="260"/>
      <c r="D68" s="260"/>
    </row>
    <row r="69" spans="1:4">
      <c r="A69" s="209" t="s">
        <v>521</v>
      </c>
      <c r="B69" s="209" t="s">
        <v>361</v>
      </c>
      <c r="C69" s="260"/>
      <c r="D69" s="260" t="s">
        <v>654</v>
      </c>
    </row>
    <row r="70" spans="1:4">
      <c r="A70" s="209" t="s">
        <v>522</v>
      </c>
      <c r="B70" s="209" t="s">
        <v>362</v>
      </c>
      <c r="C70" s="260"/>
      <c r="D70" s="260"/>
    </row>
    <row r="71" spans="1:4">
      <c r="A71" s="209" t="s">
        <v>618</v>
      </c>
      <c r="B71" s="209" t="s">
        <v>348</v>
      </c>
      <c r="C71" s="209" t="s">
        <v>644</v>
      </c>
      <c r="D71" s="260"/>
    </row>
    <row r="72" spans="1:4">
      <c r="A72" s="209" t="s">
        <v>523</v>
      </c>
      <c r="B72" s="209" t="s">
        <v>364</v>
      </c>
      <c r="C72" s="209" t="s">
        <v>644</v>
      </c>
      <c r="D72" s="260"/>
    </row>
    <row r="73" spans="1:4">
      <c r="A73" s="209" t="s">
        <v>524</v>
      </c>
      <c r="B73" s="209" t="s">
        <v>363</v>
      </c>
      <c r="C73" s="209" t="s">
        <v>644</v>
      </c>
      <c r="D73" s="260"/>
    </row>
    <row r="74" spans="1:4">
      <c r="A74" s="209" t="s">
        <v>525</v>
      </c>
      <c r="B74" s="209" t="s">
        <v>365</v>
      </c>
      <c r="C74" s="260"/>
      <c r="D74" s="260" t="s">
        <v>654</v>
      </c>
    </row>
    <row r="75" spans="1:4">
      <c r="A75" s="209" t="s">
        <v>526</v>
      </c>
      <c r="B75" s="209" t="s">
        <v>366</v>
      </c>
      <c r="C75" s="260"/>
      <c r="D75" s="260" t="s">
        <v>654</v>
      </c>
    </row>
    <row r="76" spans="1:4">
      <c r="A76" s="209" t="s">
        <v>527</v>
      </c>
      <c r="B76" s="209" t="s">
        <v>528</v>
      </c>
      <c r="C76" s="260"/>
      <c r="D76" s="260"/>
    </row>
    <row r="77" spans="1:4">
      <c r="A77" s="209" t="s">
        <v>529</v>
      </c>
      <c r="B77" s="209" t="s">
        <v>367</v>
      </c>
      <c r="C77" s="260"/>
      <c r="D77" s="260"/>
    </row>
    <row r="78" spans="1:4">
      <c r="A78" s="209" t="s">
        <v>530</v>
      </c>
      <c r="B78" s="209" t="s">
        <v>368</v>
      </c>
      <c r="C78" s="260"/>
      <c r="D78" s="260"/>
    </row>
    <row r="79" spans="1:4">
      <c r="A79" s="209" t="s">
        <v>531</v>
      </c>
      <c r="B79" s="209" t="s">
        <v>369</v>
      </c>
      <c r="C79" s="260"/>
      <c r="D79" s="260"/>
    </row>
    <row r="80" spans="1:4">
      <c r="A80" s="209" t="s">
        <v>532</v>
      </c>
      <c r="B80" s="209" t="s">
        <v>533</v>
      </c>
      <c r="C80" s="260"/>
      <c r="D80" s="260"/>
    </row>
    <row r="81" spans="1:4">
      <c r="A81" s="209" t="s">
        <v>627</v>
      </c>
      <c r="B81" s="209" t="s">
        <v>309</v>
      </c>
      <c r="C81" s="260"/>
      <c r="D81" s="260"/>
    </row>
    <row r="82" spans="1:4">
      <c r="A82" s="209" t="s">
        <v>534</v>
      </c>
      <c r="B82" s="209" t="s">
        <v>352</v>
      </c>
      <c r="C82" s="260"/>
      <c r="D82" s="260"/>
    </row>
    <row r="83" spans="1:4">
      <c r="A83" s="209" t="s">
        <v>370</v>
      </c>
      <c r="B83" s="209" t="s">
        <v>371</v>
      </c>
      <c r="C83" s="209" t="s">
        <v>644</v>
      </c>
      <c r="D83" s="260"/>
    </row>
    <row r="84" spans="1:4">
      <c r="A84" s="209" t="s">
        <v>535</v>
      </c>
      <c r="B84" s="209" t="s">
        <v>372</v>
      </c>
      <c r="C84" s="209" t="s">
        <v>644</v>
      </c>
      <c r="D84" s="260"/>
    </row>
    <row r="85" spans="1:4">
      <c r="A85" s="209" t="s">
        <v>536</v>
      </c>
      <c r="B85" s="209" t="s">
        <v>373</v>
      </c>
      <c r="C85" s="209" t="s">
        <v>644</v>
      </c>
      <c r="D85" s="260"/>
    </row>
    <row r="86" spans="1:4">
      <c r="A86" s="209" t="s">
        <v>537</v>
      </c>
      <c r="B86" s="209" t="s">
        <v>374</v>
      </c>
      <c r="C86" s="260"/>
      <c r="D86" s="260" t="s">
        <v>653</v>
      </c>
    </row>
    <row r="87" spans="1:4">
      <c r="A87" s="209" t="s">
        <v>640</v>
      </c>
      <c r="B87" s="209" t="s">
        <v>398</v>
      </c>
      <c r="C87" s="260"/>
      <c r="D87" s="260"/>
    </row>
    <row r="88" spans="1:4">
      <c r="A88" s="209" t="s">
        <v>641</v>
      </c>
      <c r="B88" s="209" t="s">
        <v>404</v>
      </c>
      <c r="C88" s="260"/>
      <c r="D88" s="260" t="s">
        <v>654</v>
      </c>
    </row>
    <row r="89" spans="1:4">
      <c r="A89" s="209" t="s">
        <v>538</v>
      </c>
      <c r="B89" s="209" t="s">
        <v>375</v>
      </c>
      <c r="C89" s="260"/>
      <c r="D89" s="260"/>
    </row>
    <row r="90" spans="1:4">
      <c r="A90" s="209" t="s">
        <v>539</v>
      </c>
      <c r="B90" s="209" t="s">
        <v>376</v>
      </c>
      <c r="C90" s="209" t="s">
        <v>644</v>
      </c>
      <c r="D90" s="260"/>
    </row>
    <row r="91" spans="1:4">
      <c r="A91" s="209" t="s">
        <v>540</v>
      </c>
      <c r="B91" s="209" t="s">
        <v>377</v>
      </c>
      <c r="C91" s="209" t="s">
        <v>644</v>
      </c>
      <c r="D91" s="260"/>
    </row>
    <row r="92" spans="1:4">
      <c r="A92" s="209" t="s">
        <v>541</v>
      </c>
      <c r="B92" s="209" t="s">
        <v>413</v>
      </c>
      <c r="C92" s="260"/>
      <c r="D92" s="260"/>
    </row>
    <row r="93" spans="1:4">
      <c r="A93" s="209" t="s">
        <v>542</v>
      </c>
      <c r="B93" s="209" t="s">
        <v>416</v>
      </c>
      <c r="C93" s="260"/>
      <c r="D93" s="260"/>
    </row>
    <row r="94" spans="1:4">
      <c r="A94" s="209" t="s">
        <v>626</v>
      </c>
      <c r="B94" s="209" t="s">
        <v>383</v>
      </c>
      <c r="C94" s="260"/>
      <c r="D94" s="260"/>
    </row>
    <row r="95" spans="1:4">
      <c r="A95" s="209" t="s">
        <v>543</v>
      </c>
      <c r="B95" s="209" t="s">
        <v>378</v>
      </c>
      <c r="C95" s="260"/>
      <c r="D95" s="260"/>
    </row>
    <row r="96" spans="1:4">
      <c r="A96" s="209" t="s">
        <v>544</v>
      </c>
      <c r="B96" s="209" t="s">
        <v>379</v>
      </c>
      <c r="C96" s="260"/>
      <c r="D96" s="260"/>
    </row>
    <row r="97" spans="1:4">
      <c r="A97" s="209" t="s">
        <v>545</v>
      </c>
      <c r="B97" s="209" t="s">
        <v>380</v>
      </c>
      <c r="C97" s="260"/>
      <c r="D97" s="260"/>
    </row>
    <row r="98" spans="1:4">
      <c r="A98" s="209" t="s">
        <v>546</v>
      </c>
      <c r="B98" s="209" t="s">
        <v>381</v>
      </c>
      <c r="C98" s="260"/>
      <c r="D98" s="260"/>
    </row>
    <row r="99" spans="1:4">
      <c r="A99" s="209" t="s">
        <v>547</v>
      </c>
      <c r="B99" s="209" t="s">
        <v>382</v>
      </c>
      <c r="C99" s="260"/>
      <c r="D99" s="260"/>
    </row>
    <row r="100" spans="1:4">
      <c r="A100" s="209" t="s">
        <v>548</v>
      </c>
      <c r="B100" s="209" t="s">
        <v>384</v>
      </c>
      <c r="C100" s="260"/>
      <c r="D100" s="260"/>
    </row>
    <row r="101" spans="1:4">
      <c r="A101" s="209" t="s">
        <v>549</v>
      </c>
      <c r="B101" s="209" t="s">
        <v>385</v>
      </c>
      <c r="C101" s="260"/>
      <c r="D101" s="260" t="s">
        <v>653</v>
      </c>
    </row>
    <row r="102" spans="1:4">
      <c r="A102" s="209" t="s">
        <v>550</v>
      </c>
      <c r="B102" s="209" t="s">
        <v>386</v>
      </c>
      <c r="C102" s="260"/>
      <c r="D102" s="260"/>
    </row>
    <row r="103" spans="1:4">
      <c r="A103" s="209" t="s">
        <v>551</v>
      </c>
      <c r="B103" s="209" t="s">
        <v>387</v>
      </c>
      <c r="C103" s="260"/>
      <c r="D103" s="260"/>
    </row>
    <row r="104" spans="1:4">
      <c r="A104" s="209" t="s">
        <v>552</v>
      </c>
      <c r="B104" s="209" t="s">
        <v>553</v>
      </c>
      <c r="C104" s="260"/>
      <c r="D104" s="260"/>
    </row>
    <row r="105" spans="1:4">
      <c r="A105" s="209" t="s">
        <v>554</v>
      </c>
      <c r="B105" s="209" t="s">
        <v>324</v>
      </c>
      <c r="C105" s="260"/>
      <c r="D105" s="260"/>
    </row>
    <row r="106" spans="1:4">
      <c r="A106" s="209" t="s">
        <v>555</v>
      </c>
      <c r="B106" s="209" t="s">
        <v>388</v>
      </c>
      <c r="C106" s="260"/>
      <c r="D106" s="260"/>
    </row>
    <row r="107" spans="1:4">
      <c r="A107" s="209" t="s">
        <v>616</v>
      </c>
      <c r="B107" s="209" t="s">
        <v>617</v>
      </c>
      <c r="C107" s="260"/>
      <c r="D107" s="260" t="s">
        <v>653</v>
      </c>
    </row>
    <row r="108" spans="1:4">
      <c r="A108" s="209" t="s">
        <v>556</v>
      </c>
      <c r="B108" s="209" t="s">
        <v>557</v>
      </c>
      <c r="C108" s="260"/>
      <c r="D108" s="260"/>
    </row>
    <row r="109" spans="1:4">
      <c r="A109" s="209" t="s">
        <v>659</v>
      </c>
      <c r="B109" s="209" t="s">
        <v>660</v>
      </c>
      <c r="C109" s="260"/>
      <c r="D109" s="260" t="s">
        <v>653</v>
      </c>
    </row>
    <row r="110" spans="1:4">
      <c r="A110" s="209" t="s">
        <v>619</v>
      </c>
      <c r="B110" s="209" t="s">
        <v>390</v>
      </c>
      <c r="C110" s="260" t="s">
        <v>644</v>
      </c>
      <c r="D110" s="260"/>
    </row>
    <row r="111" spans="1:4">
      <c r="A111" s="209" t="s">
        <v>558</v>
      </c>
      <c r="B111" s="209" t="s">
        <v>392</v>
      </c>
      <c r="C111" s="260"/>
      <c r="D111" s="260"/>
    </row>
    <row r="112" spans="1:4">
      <c r="A112" s="209" t="s">
        <v>559</v>
      </c>
      <c r="B112" s="209" t="s">
        <v>394</v>
      </c>
      <c r="C112" s="260" t="s">
        <v>644</v>
      </c>
      <c r="D112" s="260"/>
    </row>
    <row r="113" spans="1:4">
      <c r="A113" s="209" t="s">
        <v>560</v>
      </c>
      <c r="B113" s="209" t="s">
        <v>393</v>
      </c>
      <c r="C113" s="260"/>
      <c r="D113" s="260"/>
    </row>
    <row r="114" spans="1:4">
      <c r="A114" s="209" t="s">
        <v>561</v>
      </c>
      <c r="B114" s="209" t="s">
        <v>395</v>
      </c>
      <c r="C114" s="260"/>
      <c r="D114" s="260" t="s">
        <v>653</v>
      </c>
    </row>
    <row r="115" spans="1:4">
      <c r="A115" s="209" t="s">
        <v>562</v>
      </c>
      <c r="B115" s="209" t="s">
        <v>396</v>
      </c>
      <c r="C115" s="260"/>
      <c r="D115" s="260"/>
    </row>
    <row r="116" spans="1:4">
      <c r="A116" s="209" t="s">
        <v>563</v>
      </c>
      <c r="B116" s="209" t="s">
        <v>320</v>
      </c>
      <c r="C116" s="260"/>
      <c r="D116" s="260"/>
    </row>
    <row r="117" spans="1:4">
      <c r="A117" s="209" t="s">
        <v>564</v>
      </c>
      <c r="B117" s="209" t="s">
        <v>331</v>
      </c>
      <c r="C117" s="260"/>
      <c r="D117" s="260"/>
    </row>
    <row r="118" spans="1:4">
      <c r="A118" s="209" t="s">
        <v>565</v>
      </c>
      <c r="B118" s="209" t="s">
        <v>391</v>
      </c>
      <c r="C118" s="260"/>
      <c r="D118" s="260"/>
    </row>
    <row r="119" spans="1:4">
      <c r="A119" s="209" t="s">
        <v>566</v>
      </c>
      <c r="B119" s="209" t="s">
        <v>440</v>
      </c>
      <c r="C119" s="260"/>
      <c r="D119" s="260"/>
    </row>
    <row r="120" spans="1:4">
      <c r="A120" s="209" t="s">
        <v>567</v>
      </c>
      <c r="B120" s="209" t="s">
        <v>397</v>
      </c>
      <c r="C120" s="209" t="s">
        <v>644</v>
      </c>
      <c r="D120" s="260"/>
    </row>
    <row r="121" spans="1:4">
      <c r="A121" s="209" t="s">
        <v>568</v>
      </c>
      <c r="B121" s="209" t="s">
        <v>569</v>
      </c>
      <c r="C121" s="260"/>
      <c r="D121" s="260"/>
    </row>
    <row r="122" spans="1:4">
      <c r="A122" s="209" t="s">
        <v>661</v>
      </c>
      <c r="B122" s="209" t="s">
        <v>426</v>
      </c>
      <c r="C122" s="260"/>
      <c r="D122" s="260"/>
    </row>
    <row r="123" spans="1:4">
      <c r="A123" s="209" t="s">
        <v>570</v>
      </c>
      <c r="B123" s="209" t="s">
        <v>399</v>
      </c>
      <c r="C123" s="260"/>
      <c r="D123" s="260"/>
    </row>
    <row r="124" spans="1:4">
      <c r="A124" s="209" t="s">
        <v>400</v>
      </c>
      <c r="B124" s="209" t="s">
        <v>401</v>
      </c>
      <c r="C124" s="260"/>
      <c r="D124" s="260"/>
    </row>
    <row r="125" spans="1:4">
      <c r="A125" s="209" t="s">
        <v>571</v>
      </c>
      <c r="B125" s="209" t="s">
        <v>402</v>
      </c>
      <c r="C125" s="260"/>
      <c r="D125" s="260"/>
    </row>
    <row r="126" spans="1:4">
      <c r="A126" s="209" t="s">
        <v>572</v>
      </c>
      <c r="B126" s="209" t="s">
        <v>403</v>
      </c>
      <c r="C126" s="260"/>
      <c r="D126" s="260"/>
    </row>
    <row r="127" spans="1:4">
      <c r="A127" s="209" t="s">
        <v>573</v>
      </c>
      <c r="B127" s="209" t="s">
        <v>405</v>
      </c>
      <c r="C127" s="260"/>
      <c r="D127" s="260" t="s">
        <v>654</v>
      </c>
    </row>
    <row r="128" spans="1:4">
      <c r="A128" s="209" t="s">
        <v>574</v>
      </c>
      <c r="B128" s="209" t="s">
        <v>406</v>
      </c>
      <c r="C128" s="260"/>
      <c r="D128" s="260" t="s">
        <v>654</v>
      </c>
    </row>
    <row r="129" spans="1:4">
      <c r="A129" s="209" t="s">
        <v>575</v>
      </c>
      <c r="B129" s="209" t="s">
        <v>407</v>
      </c>
      <c r="C129" s="260"/>
      <c r="D129" s="260"/>
    </row>
    <row r="130" spans="1:4">
      <c r="A130" s="209" t="s">
        <v>576</v>
      </c>
      <c r="B130" s="209" t="s">
        <v>325</v>
      </c>
      <c r="C130" s="260"/>
      <c r="D130" s="260"/>
    </row>
    <row r="131" spans="1:4">
      <c r="A131" s="209" t="s">
        <v>577</v>
      </c>
      <c r="B131" s="209" t="s">
        <v>408</v>
      </c>
      <c r="C131" s="260"/>
      <c r="D131" s="260"/>
    </row>
    <row r="132" spans="1:4">
      <c r="A132" s="209" t="s">
        <v>578</v>
      </c>
      <c r="B132" s="209" t="s">
        <v>411</v>
      </c>
      <c r="C132" s="260"/>
      <c r="D132" s="260"/>
    </row>
    <row r="133" spans="1:4">
      <c r="A133" s="209" t="s">
        <v>579</v>
      </c>
      <c r="B133" s="209" t="s">
        <v>410</v>
      </c>
      <c r="C133" s="260"/>
      <c r="D133" s="260"/>
    </row>
    <row r="134" spans="1:4">
      <c r="A134" s="209" t="s">
        <v>580</v>
      </c>
      <c r="B134" s="209" t="s">
        <v>409</v>
      </c>
      <c r="C134" s="260"/>
      <c r="D134" s="260"/>
    </row>
    <row r="135" spans="1:4">
      <c r="A135" s="209" t="s">
        <v>581</v>
      </c>
      <c r="B135" s="209" t="s">
        <v>414</v>
      </c>
      <c r="C135" s="260"/>
      <c r="D135" s="260"/>
    </row>
    <row r="136" spans="1:4">
      <c r="A136" s="209" t="s">
        <v>582</v>
      </c>
      <c r="B136" s="209" t="s">
        <v>415</v>
      </c>
      <c r="C136" s="260"/>
      <c r="D136" s="260"/>
    </row>
    <row r="137" spans="1:4">
      <c r="A137" s="209" t="s">
        <v>583</v>
      </c>
      <c r="B137" s="209" t="s">
        <v>417</v>
      </c>
      <c r="C137" s="260"/>
      <c r="D137" s="260"/>
    </row>
    <row r="138" spans="1:4">
      <c r="A138" s="209" t="s">
        <v>584</v>
      </c>
      <c r="B138" s="209" t="s">
        <v>418</v>
      </c>
      <c r="C138" s="260"/>
      <c r="D138" s="260"/>
    </row>
    <row r="139" spans="1:4">
      <c r="A139" s="209" t="s">
        <v>625</v>
      </c>
      <c r="B139" s="209" t="s">
        <v>419</v>
      </c>
      <c r="C139" s="260"/>
      <c r="D139" s="260"/>
    </row>
    <row r="140" spans="1:4">
      <c r="A140" s="209" t="s">
        <v>585</v>
      </c>
      <c r="B140" s="209" t="s">
        <v>420</v>
      </c>
      <c r="C140" s="260"/>
      <c r="D140" s="260"/>
    </row>
    <row r="141" spans="1:4">
      <c r="A141" s="209" t="s">
        <v>586</v>
      </c>
      <c r="B141" s="209" t="s">
        <v>421</v>
      </c>
      <c r="C141" s="260"/>
      <c r="D141" s="260"/>
    </row>
    <row r="142" spans="1:4">
      <c r="A142" s="209" t="s">
        <v>587</v>
      </c>
      <c r="B142" s="209" t="s">
        <v>422</v>
      </c>
      <c r="C142" s="209" t="s">
        <v>644</v>
      </c>
      <c r="D142" s="260"/>
    </row>
    <row r="143" spans="1:4">
      <c r="A143" s="209" t="s">
        <v>588</v>
      </c>
      <c r="B143" s="209" t="s">
        <v>423</v>
      </c>
      <c r="C143" s="260"/>
      <c r="D143" s="260"/>
    </row>
    <row r="144" spans="1:4">
      <c r="A144" s="209" t="s">
        <v>589</v>
      </c>
      <c r="B144" s="209" t="s">
        <v>425</v>
      </c>
      <c r="C144" s="260"/>
      <c r="D144" s="260"/>
    </row>
    <row r="145" spans="1:4">
      <c r="A145" s="209" t="s">
        <v>590</v>
      </c>
      <c r="B145" s="209" t="s">
        <v>591</v>
      </c>
      <c r="C145" s="260"/>
      <c r="D145" s="260"/>
    </row>
    <row r="146" spans="1:4">
      <c r="A146" s="209" t="s">
        <v>592</v>
      </c>
      <c r="B146" s="209" t="s">
        <v>427</v>
      </c>
      <c r="C146" s="260"/>
      <c r="D146" s="260"/>
    </row>
    <row r="147" spans="1:4">
      <c r="A147" s="209" t="s">
        <v>428</v>
      </c>
      <c r="B147" s="209" t="s">
        <v>429</v>
      </c>
      <c r="C147" s="260"/>
      <c r="D147" s="260"/>
    </row>
    <row r="148" spans="1:4">
      <c r="A148" s="209" t="s">
        <v>593</v>
      </c>
      <c r="B148" s="209" t="s">
        <v>430</v>
      </c>
      <c r="C148" s="260"/>
      <c r="D148" s="260"/>
    </row>
    <row r="149" spans="1:4">
      <c r="A149" s="209" t="s">
        <v>594</v>
      </c>
      <c r="B149" s="209" t="s">
        <v>431</v>
      </c>
      <c r="C149" s="260"/>
      <c r="D149" s="260"/>
    </row>
    <row r="150" spans="1:4">
      <c r="A150" s="209" t="s">
        <v>595</v>
      </c>
      <c r="B150" s="209" t="s">
        <v>432</v>
      </c>
      <c r="C150" s="260"/>
      <c r="D150" s="260"/>
    </row>
    <row r="151" spans="1:4">
      <c r="A151" s="209" t="s">
        <v>596</v>
      </c>
      <c r="B151" s="209" t="s">
        <v>433</v>
      </c>
      <c r="C151" s="260"/>
      <c r="D151" s="260"/>
    </row>
    <row r="152" spans="1:4">
      <c r="A152" s="209" t="s">
        <v>597</v>
      </c>
      <c r="B152" s="209" t="s">
        <v>434</v>
      </c>
      <c r="C152" s="260"/>
      <c r="D152" s="260"/>
    </row>
    <row r="153" spans="1:4">
      <c r="A153" s="209" t="s">
        <v>598</v>
      </c>
      <c r="B153" s="209" t="s">
        <v>435</v>
      </c>
      <c r="C153" s="260"/>
      <c r="D153" s="260" t="s">
        <v>654</v>
      </c>
    </row>
    <row r="154" spans="1:4">
      <c r="A154" s="209" t="s">
        <v>599</v>
      </c>
      <c r="B154" s="209" t="s">
        <v>436</v>
      </c>
      <c r="C154" s="260"/>
      <c r="D154" s="260"/>
    </row>
    <row r="155" spans="1:4">
      <c r="A155" s="209" t="s">
        <v>600</v>
      </c>
      <c r="B155" s="209" t="s">
        <v>437</v>
      </c>
      <c r="C155" s="260"/>
      <c r="D155" s="260"/>
    </row>
    <row r="156" spans="1:4">
      <c r="A156" s="209" t="s">
        <v>601</v>
      </c>
      <c r="B156" s="209" t="s">
        <v>438</v>
      </c>
      <c r="C156" s="209" t="s">
        <v>644</v>
      </c>
      <c r="D156" s="260"/>
    </row>
    <row r="157" spans="1:4">
      <c r="A157" s="209" t="s">
        <v>602</v>
      </c>
      <c r="B157" s="209" t="s">
        <v>439</v>
      </c>
      <c r="C157" s="260"/>
      <c r="D157" s="260"/>
    </row>
    <row r="158" spans="1:4">
      <c r="A158" s="209" t="s">
        <v>603</v>
      </c>
      <c r="B158" s="209" t="s">
        <v>604</v>
      </c>
      <c r="C158" s="260"/>
      <c r="D158" s="260"/>
    </row>
    <row r="159" spans="1:4">
      <c r="A159" s="209" t="s">
        <v>605</v>
      </c>
      <c r="B159" s="209" t="s">
        <v>424</v>
      </c>
      <c r="C159" s="260"/>
      <c r="D159" s="260"/>
    </row>
    <row r="160" spans="1:4">
      <c r="A160" s="209" t="s">
        <v>606</v>
      </c>
      <c r="B160" s="209" t="s">
        <v>441</v>
      </c>
      <c r="C160" s="260"/>
      <c r="D160" s="260"/>
    </row>
    <row r="161" spans="1:4">
      <c r="A161" s="209" t="s">
        <v>607</v>
      </c>
      <c r="B161" s="209" t="s">
        <v>442</v>
      </c>
      <c r="C161" s="260"/>
      <c r="D161" s="260"/>
    </row>
    <row r="162" spans="1:4">
      <c r="A162" s="209" t="s">
        <v>608</v>
      </c>
      <c r="B162" s="209" t="s">
        <v>443</v>
      </c>
      <c r="C162" s="260"/>
      <c r="D162" s="260"/>
    </row>
    <row r="163" spans="1:4">
      <c r="A163" s="209" t="s">
        <v>609</v>
      </c>
      <c r="B163" s="209" t="s">
        <v>444</v>
      </c>
      <c r="C163" s="209"/>
      <c r="D163" s="260" t="s">
        <v>655</v>
      </c>
    </row>
    <row r="164" spans="1:4">
      <c r="A164" s="209" t="s">
        <v>610</v>
      </c>
      <c r="B164" s="209" t="s">
        <v>412</v>
      </c>
      <c r="C164" s="260"/>
      <c r="D164" s="260"/>
    </row>
    <row r="165" spans="1:4">
      <c r="A165" s="209" t="s">
        <v>611</v>
      </c>
      <c r="B165" s="209" t="s">
        <v>445</v>
      </c>
      <c r="C165" s="260"/>
      <c r="D165" s="260"/>
    </row>
    <row r="166" spans="1:4">
      <c r="A166" s="209" t="s">
        <v>612</v>
      </c>
      <c r="B166" s="209" t="s">
        <v>446</v>
      </c>
      <c r="C166" s="260"/>
      <c r="D166" s="260"/>
    </row>
  </sheetData>
  <sheetProtection algorithmName="SHA-512" hashValue="dvSFtQ0L2UDE5GzBkyibV4iq0B5aar1rUwhwMTNTyRghZLtl0U+xLSUXuuhuuZVr/MbG2JuxFMmtIBFF0Wo7MQ==" saltValue="Rfdvts6sV8vM8wYyq+DJyw==" spinCount="100000" sheet="1" selectLockedCell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158</vt:i4>
      </vt:variant>
    </vt:vector>
  </HeadingPairs>
  <TitlesOfParts>
    <vt:vector size="163" baseType="lpstr">
      <vt:lpstr>WET Fresh</vt:lpstr>
      <vt:lpstr>WET Marine</vt:lpstr>
      <vt:lpstr>ToxSheet</vt:lpstr>
      <vt:lpstr>Mercury</vt:lpstr>
      <vt:lpstr>Program Facilities</vt:lpstr>
      <vt:lpstr>Alkalinity_Salinity</vt:lpstr>
      <vt:lpstr>CASNUM_100027</vt:lpstr>
      <vt:lpstr>CASNUM_100414</vt:lpstr>
      <vt:lpstr>CASNUM_101553</vt:lpstr>
      <vt:lpstr>CASNUM_1024573</vt:lpstr>
      <vt:lpstr>CASNUM_1031078</vt:lpstr>
      <vt:lpstr>CASNUM_105679</vt:lpstr>
      <vt:lpstr>CASNUM_106467</vt:lpstr>
      <vt:lpstr>CASNUM_107028</vt:lpstr>
      <vt:lpstr>CASNUM_107062</vt:lpstr>
      <vt:lpstr>CASNUM_107131</vt:lpstr>
      <vt:lpstr>CASNUM_108601</vt:lpstr>
      <vt:lpstr>CASNUM_108883</vt:lpstr>
      <vt:lpstr>CASNUM_108907</vt:lpstr>
      <vt:lpstr>CASNUM_108952</vt:lpstr>
      <vt:lpstr>CASNUM_110758</vt:lpstr>
      <vt:lpstr>CASNUM_11096825</vt:lpstr>
      <vt:lpstr>CASNUM_11097691</vt:lpstr>
      <vt:lpstr>CASNUM_11104282</vt:lpstr>
      <vt:lpstr>CASNUM_11141165</vt:lpstr>
      <vt:lpstr>CASNUM_111444</vt:lpstr>
      <vt:lpstr>CASNUM_111911</vt:lpstr>
      <vt:lpstr>CASNUM_117817</vt:lpstr>
      <vt:lpstr>CASNUM_117840</vt:lpstr>
      <vt:lpstr>CASNUM_118741</vt:lpstr>
      <vt:lpstr>CASNUM_120127</vt:lpstr>
      <vt:lpstr>CASNUM_120821</vt:lpstr>
      <vt:lpstr>CASNUM_120832</vt:lpstr>
      <vt:lpstr>CASNUM_121142</vt:lpstr>
      <vt:lpstr>CASNUM_122667</vt:lpstr>
      <vt:lpstr>CASNUM_124481</vt:lpstr>
      <vt:lpstr>CASNUM_12672296</vt:lpstr>
      <vt:lpstr>CASNUM_12674112</vt:lpstr>
      <vt:lpstr>CASNUM_127184</vt:lpstr>
      <vt:lpstr>CASNUM_129000</vt:lpstr>
      <vt:lpstr>CASNUM_131113</vt:lpstr>
      <vt:lpstr>CASNUM_156605</vt:lpstr>
      <vt:lpstr>CASNUM_18540299</vt:lpstr>
      <vt:lpstr>CASNUM_191242</vt:lpstr>
      <vt:lpstr>CASNUM_193395</vt:lpstr>
      <vt:lpstr>CASNUM_205992</vt:lpstr>
      <vt:lpstr>CASNUM_206440</vt:lpstr>
      <vt:lpstr>CASNUM_207089</vt:lpstr>
      <vt:lpstr>CASNUM_208968</vt:lpstr>
      <vt:lpstr>CASNUM_218019</vt:lpstr>
      <vt:lpstr>CASNUM_309002</vt:lpstr>
      <vt:lpstr>CASNUM_319846</vt:lpstr>
      <vt:lpstr>CASNUM_319857</vt:lpstr>
      <vt:lpstr>CASNUM_319868</vt:lpstr>
      <vt:lpstr>CASNUM_33213659</vt:lpstr>
      <vt:lpstr>CASNUM_50293</vt:lpstr>
      <vt:lpstr>CASNUM_50328</vt:lpstr>
      <vt:lpstr>CASNUM_51285</vt:lpstr>
      <vt:lpstr>CASNUM_534521</vt:lpstr>
      <vt:lpstr>CASNUM_53469219</vt:lpstr>
      <vt:lpstr>CASNUM_53703</vt:lpstr>
      <vt:lpstr>CASNUM_541731</vt:lpstr>
      <vt:lpstr>CASNUM_542756</vt:lpstr>
      <vt:lpstr>CASNUM_56235</vt:lpstr>
      <vt:lpstr>CASNUM_56553</vt:lpstr>
      <vt:lpstr>CASNUM_57749</vt:lpstr>
      <vt:lpstr>CASNUM_58899</vt:lpstr>
      <vt:lpstr>CASNUM_59507</vt:lpstr>
      <vt:lpstr>CASNUM_60571</vt:lpstr>
      <vt:lpstr>CASNUM_606202</vt:lpstr>
      <vt:lpstr>CASNUM_621647</vt:lpstr>
      <vt:lpstr>CASNUM_62759</vt:lpstr>
      <vt:lpstr>CASNUM_67663</vt:lpstr>
      <vt:lpstr>CASNUM_67721</vt:lpstr>
      <vt:lpstr>CASNUM_7005723</vt:lpstr>
      <vt:lpstr>CASNUM_71432</vt:lpstr>
      <vt:lpstr>CASNUM_71556</vt:lpstr>
      <vt:lpstr>CASNUM_72208</vt:lpstr>
      <vt:lpstr>CASNUM_72548</vt:lpstr>
      <vt:lpstr>CASNUM_72559</vt:lpstr>
      <vt:lpstr>CASNUM_7421934</vt:lpstr>
      <vt:lpstr>CASNUM_7429905</vt:lpstr>
      <vt:lpstr>CASNUM_7439921</vt:lpstr>
      <vt:lpstr>CASNUM_7439976</vt:lpstr>
      <vt:lpstr>CASNUM_7440020</vt:lpstr>
      <vt:lpstr>CASNUM_7440280</vt:lpstr>
      <vt:lpstr>CASNUM_7440360</vt:lpstr>
      <vt:lpstr>CASNUM_7440382</vt:lpstr>
      <vt:lpstr>CASNUM_7440417</vt:lpstr>
      <vt:lpstr>CASNUM_7440439</vt:lpstr>
      <vt:lpstr>CASNUM_7440508</vt:lpstr>
      <vt:lpstr>CASNUM_7440666</vt:lpstr>
      <vt:lpstr>CASNUM_74839</vt:lpstr>
      <vt:lpstr>CASNUM_74873</vt:lpstr>
      <vt:lpstr>CASNUM_75003</vt:lpstr>
      <vt:lpstr>CASNUM_75014</vt:lpstr>
      <vt:lpstr>CASNUM_75092</vt:lpstr>
      <vt:lpstr>CASNUM_75252</vt:lpstr>
      <vt:lpstr>CASNUM_75274</vt:lpstr>
      <vt:lpstr>CASNUM_75343</vt:lpstr>
      <vt:lpstr>CASNUM_75354</vt:lpstr>
      <vt:lpstr>CASNUM_76448</vt:lpstr>
      <vt:lpstr>CASNUM_7664417</vt:lpstr>
      <vt:lpstr>CASNUM_7740224</vt:lpstr>
      <vt:lpstr>CASNUM_77474</vt:lpstr>
      <vt:lpstr>CASNUM_7782492</vt:lpstr>
      <vt:lpstr>CASNUM_7782505</vt:lpstr>
      <vt:lpstr>CASNUM_78591</vt:lpstr>
      <vt:lpstr>CASNUM_78875</vt:lpstr>
      <vt:lpstr>CASNUM_79005</vt:lpstr>
      <vt:lpstr>CASNUM_79016</vt:lpstr>
      <vt:lpstr>CASNUM_79345</vt:lpstr>
      <vt:lpstr>CASNUM_8001352</vt:lpstr>
      <vt:lpstr>CASNUM_83329</vt:lpstr>
      <vt:lpstr>CASNUM_84662</vt:lpstr>
      <vt:lpstr>CASNUM_84742</vt:lpstr>
      <vt:lpstr>CASNUM_85018</vt:lpstr>
      <vt:lpstr>CASNUM_85687</vt:lpstr>
      <vt:lpstr>CASNUM_86306</vt:lpstr>
      <vt:lpstr>CASNUM_86737</vt:lpstr>
      <vt:lpstr>CASNUM_87683</vt:lpstr>
      <vt:lpstr>CASNUM_87865</vt:lpstr>
      <vt:lpstr>CASNUM_88062</vt:lpstr>
      <vt:lpstr>CASNUM_88755</vt:lpstr>
      <vt:lpstr>CASNUM_91203</vt:lpstr>
      <vt:lpstr>CASNUM_91587</vt:lpstr>
      <vt:lpstr>CASNUM_91941</vt:lpstr>
      <vt:lpstr>CASNUM_92875</vt:lpstr>
      <vt:lpstr>CASNUM_95501</vt:lpstr>
      <vt:lpstr>CASNUM_95578</vt:lpstr>
      <vt:lpstr>CASNUM_959988</vt:lpstr>
      <vt:lpstr>CASNUM_98953</vt:lpstr>
      <vt:lpstr>CYANIDE_AVAILABLE</vt:lpstr>
      <vt:lpstr>CYANIDE_TOTAL</vt:lpstr>
      <vt:lpstr>info_Acute_dilution_factor</vt:lpstr>
      <vt:lpstr>info_Chronic_dilution_factor</vt:lpstr>
      <vt:lpstr>info_Criteria_Type</vt:lpstr>
      <vt:lpstr>info_Date_Sample_Analyzed</vt:lpstr>
      <vt:lpstr>info_Date_Sample_Collected</vt:lpstr>
      <vt:lpstr>info_disname</vt:lpstr>
      <vt:lpstr>info_Flow_Avg._for_Month</vt:lpstr>
      <vt:lpstr>info_Flow_for_Day</vt:lpstr>
      <vt:lpstr>info_Human_health_dilution_factor</vt:lpstr>
      <vt:lpstr>info_Licensed_Flow</vt:lpstr>
      <vt:lpstr>info_npdes</vt:lpstr>
      <vt:lpstr>pH</vt:lpstr>
      <vt:lpstr>Mercury!Print_Area</vt:lpstr>
      <vt:lpstr>ToxSheet!Print_Area</vt:lpstr>
      <vt:lpstr>Specific_Conductance</vt:lpstr>
      <vt:lpstr>Total_Calcium</vt:lpstr>
      <vt:lpstr>Total_Hardness</vt:lpstr>
      <vt:lpstr>Total_Magnesium</vt:lpstr>
      <vt:lpstr>Total_Organic_Carbon</vt:lpstr>
      <vt:lpstr>Total_Solids</vt:lpstr>
      <vt:lpstr>Total_Suspended_Solids</vt:lpstr>
      <vt:lpstr>wet_fresh_trout_acute</vt:lpstr>
      <vt:lpstr>wet_fresh_trout_chronic</vt:lpstr>
      <vt:lpstr>wet_fresh_water_flea_acute</vt:lpstr>
      <vt:lpstr>wet_fresh_water_flea_chronic</vt:lpstr>
      <vt:lpstr>wet_marine_shrimp_acute</vt:lpstr>
      <vt:lpstr>wet_marine_urchin_chronic</vt:lpstr>
      <vt:lpstr>wet_refdate_fresh</vt:lpstr>
      <vt:lpstr>wet_refdate_marine</vt:lpstr>
    </vt:vector>
  </TitlesOfParts>
  <Company>Environmental Protection,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Rose</dc:creator>
  <cp:lastModifiedBy>Rose, Stuart M</cp:lastModifiedBy>
  <cp:lastPrinted>2020-05-21T17:33:16Z</cp:lastPrinted>
  <dcterms:created xsi:type="dcterms:W3CDTF">1999-02-18T19:44:28Z</dcterms:created>
  <dcterms:modified xsi:type="dcterms:W3CDTF">2020-06-02T20:00:11Z</dcterms:modified>
</cp:coreProperties>
</file>