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&amp;W\LAND-RR\Dams-Hydro\Hydro\Projects\Ripogenus_Penobscot_Mills_2572_2458\WQC 2026\FTP Site\Water Quality\"/>
    </mc:Choice>
  </mc:AlternateContent>
  <xr:revisionPtr revIDLastSave="0" documentId="13_ncr:1_{887A9A82-AD3A-488C-9E0F-D516280B1E4F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metadata" sheetId="7" r:id="rId1"/>
    <sheet name="Upper Transect (T1)" sheetId="4" r:id="rId2"/>
    <sheet name="Lower Transect (T2)" sheetId="5" r:id="rId3"/>
    <sheet name="Summary Tables and Figures" sheetId="6" r:id="rId4"/>
    <sheet name="Transect 1 Bankfull Photos" sheetId="9" r:id="rId5"/>
    <sheet name="Transect 2 Bankfull Photos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2" i="5" l="1"/>
  <c r="S24" i="4"/>
  <c r="R24" i="4"/>
  <c r="AC42" i="4"/>
  <c r="Z13" i="4"/>
  <c r="AC40" i="4"/>
  <c r="X40" i="4"/>
  <c r="S40" i="4"/>
  <c r="Q37" i="4"/>
  <c r="P37" i="4"/>
  <c r="R37" i="4" s="1"/>
  <c r="Q36" i="4"/>
  <c r="S36" i="4" s="1"/>
  <c r="P36" i="4"/>
  <c r="R36" i="4" s="1"/>
  <c r="V35" i="4"/>
  <c r="U35" i="4"/>
  <c r="S35" i="4"/>
  <c r="R35" i="4"/>
  <c r="Q35" i="4"/>
  <c r="P35" i="4"/>
  <c r="V34" i="4"/>
  <c r="AA34" i="4" s="1"/>
  <c r="U34" i="4"/>
  <c r="Z34" i="4" s="1"/>
  <c r="S34" i="4"/>
  <c r="R34" i="4"/>
  <c r="Q34" i="4"/>
  <c r="P34" i="4"/>
  <c r="V33" i="4"/>
  <c r="AA33" i="4" s="1"/>
  <c r="U33" i="4"/>
  <c r="Z33" i="4" s="1"/>
  <c r="S33" i="4"/>
  <c r="R33" i="4"/>
  <c r="Q33" i="4"/>
  <c r="P33" i="4"/>
  <c r="V32" i="4"/>
  <c r="AA32" i="4" s="1"/>
  <c r="AC32" i="4" s="1"/>
  <c r="U32" i="4"/>
  <c r="Z32" i="4" s="1"/>
  <c r="AB32" i="4" s="1"/>
  <c r="S32" i="4"/>
  <c r="R32" i="4"/>
  <c r="Q32" i="4"/>
  <c r="P32" i="4"/>
  <c r="V31" i="4"/>
  <c r="AA31" i="4" s="1"/>
  <c r="U31" i="4"/>
  <c r="Z31" i="4" s="1"/>
  <c r="S31" i="4"/>
  <c r="R31" i="4"/>
  <c r="Q31" i="4"/>
  <c r="P31" i="4"/>
  <c r="V30" i="4"/>
  <c r="AA30" i="4" s="1"/>
  <c r="U30" i="4"/>
  <c r="Z30" i="4" s="1"/>
  <c r="S30" i="4"/>
  <c r="R30" i="4"/>
  <c r="Q30" i="4"/>
  <c r="P30" i="4"/>
  <c r="V29" i="4"/>
  <c r="AA29" i="4" s="1"/>
  <c r="AC29" i="4" s="1"/>
  <c r="U29" i="4"/>
  <c r="Z29" i="4" s="1"/>
  <c r="AB29" i="4" s="1"/>
  <c r="S29" i="4"/>
  <c r="R29" i="4"/>
  <c r="Q29" i="4"/>
  <c r="P29" i="4"/>
  <c r="V28" i="4"/>
  <c r="AA28" i="4" s="1"/>
  <c r="U28" i="4"/>
  <c r="Z28" i="4" s="1"/>
  <c r="S28" i="4"/>
  <c r="R28" i="4"/>
  <c r="Q28" i="4"/>
  <c r="P28" i="4"/>
  <c r="V27" i="4"/>
  <c r="AA27" i="4" s="1"/>
  <c r="U27" i="4"/>
  <c r="Z27" i="4" s="1"/>
  <c r="S27" i="4"/>
  <c r="R27" i="4"/>
  <c r="Q27" i="4"/>
  <c r="P27" i="4"/>
  <c r="V26" i="4"/>
  <c r="AA26" i="4" s="1"/>
  <c r="AC26" i="4" s="1"/>
  <c r="U26" i="4"/>
  <c r="Z26" i="4" s="1"/>
  <c r="AB26" i="4" s="1"/>
  <c r="S26" i="4"/>
  <c r="R26" i="4"/>
  <c r="Q26" i="4"/>
  <c r="P26" i="4"/>
  <c r="V25" i="4"/>
  <c r="AA25" i="4" s="1"/>
  <c r="U25" i="4"/>
  <c r="Z25" i="4" s="1"/>
  <c r="S25" i="4"/>
  <c r="R25" i="4"/>
  <c r="Q25" i="4"/>
  <c r="P25" i="4"/>
  <c r="V24" i="4"/>
  <c r="AA24" i="4" s="1"/>
  <c r="U24" i="4"/>
  <c r="Z24" i="4" s="1"/>
  <c r="Q24" i="4"/>
  <c r="P24" i="4"/>
  <c r="V23" i="4"/>
  <c r="AA23" i="4" s="1"/>
  <c r="AC23" i="4" s="1"/>
  <c r="U23" i="4"/>
  <c r="Z23" i="4" s="1"/>
  <c r="AB23" i="4" s="1"/>
  <c r="S23" i="4"/>
  <c r="R23" i="4"/>
  <c r="Q23" i="4"/>
  <c r="P23" i="4"/>
  <c r="V22" i="4"/>
  <c r="AA22" i="4" s="1"/>
  <c r="U22" i="4"/>
  <c r="Z22" i="4" s="1"/>
  <c r="S22" i="4"/>
  <c r="R22" i="4"/>
  <c r="Q22" i="4"/>
  <c r="P22" i="4"/>
  <c r="V21" i="4"/>
  <c r="AA21" i="4" s="1"/>
  <c r="U21" i="4"/>
  <c r="Z21" i="4" s="1"/>
  <c r="S21" i="4"/>
  <c r="R21" i="4"/>
  <c r="Q21" i="4"/>
  <c r="P21" i="4"/>
  <c r="V20" i="4"/>
  <c r="AA20" i="4" s="1"/>
  <c r="AC20" i="4" s="1"/>
  <c r="U20" i="4"/>
  <c r="Z20" i="4" s="1"/>
  <c r="AB20" i="4" s="1"/>
  <c r="S20" i="4"/>
  <c r="R20" i="4"/>
  <c r="Q20" i="4"/>
  <c r="P20" i="4"/>
  <c r="V19" i="4"/>
  <c r="AA19" i="4" s="1"/>
  <c r="U19" i="4"/>
  <c r="Z19" i="4" s="1"/>
  <c r="S19" i="4"/>
  <c r="R19" i="4"/>
  <c r="Q19" i="4"/>
  <c r="P19" i="4"/>
  <c r="V18" i="4"/>
  <c r="AA18" i="4" s="1"/>
  <c r="U18" i="4"/>
  <c r="Z18" i="4" s="1"/>
  <c r="S18" i="4"/>
  <c r="R18" i="4"/>
  <c r="Q18" i="4"/>
  <c r="P18" i="4"/>
  <c r="V17" i="4"/>
  <c r="AA17" i="4" s="1"/>
  <c r="AC17" i="4" s="1"/>
  <c r="U17" i="4"/>
  <c r="Z17" i="4" s="1"/>
  <c r="AB17" i="4" s="1"/>
  <c r="S17" i="4"/>
  <c r="R17" i="4"/>
  <c r="Q17" i="4"/>
  <c r="P17" i="4"/>
  <c r="V16" i="4"/>
  <c r="AA16" i="4" s="1"/>
  <c r="U16" i="4"/>
  <c r="Z16" i="4" s="1"/>
  <c r="S16" i="4"/>
  <c r="R16" i="4"/>
  <c r="Q16" i="4"/>
  <c r="P16" i="4"/>
  <c r="V15" i="4"/>
  <c r="AA15" i="4" s="1"/>
  <c r="U15" i="4"/>
  <c r="Z15" i="4" s="1"/>
  <c r="S15" i="4"/>
  <c r="R15" i="4"/>
  <c r="Q15" i="4"/>
  <c r="P15" i="4"/>
  <c r="V14" i="4"/>
  <c r="AA14" i="4" s="1"/>
  <c r="AC14" i="4" s="1"/>
  <c r="U14" i="4"/>
  <c r="Z14" i="4" s="1"/>
  <c r="AB14" i="4" s="1"/>
  <c r="S14" i="4"/>
  <c r="R14" i="4"/>
  <c r="Q14" i="4"/>
  <c r="P14" i="4"/>
  <c r="V13" i="4"/>
  <c r="AA13" i="4" s="1"/>
  <c r="U13" i="4"/>
  <c r="S13" i="4"/>
  <c r="R13" i="4"/>
  <c r="Q13" i="4"/>
  <c r="P13" i="4"/>
  <c r="V12" i="4"/>
  <c r="AA12" i="4" s="1"/>
  <c r="U12" i="4"/>
  <c r="Z12" i="4" s="1"/>
  <c r="S12" i="4"/>
  <c r="R12" i="4"/>
  <c r="Q12" i="4"/>
  <c r="P12" i="4"/>
  <c r="V11" i="4"/>
  <c r="AA11" i="4" s="1"/>
  <c r="AC11" i="4" s="1"/>
  <c r="U11" i="4"/>
  <c r="Z11" i="4" s="1"/>
  <c r="AB11" i="4" s="1"/>
  <c r="S11" i="4"/>
  <c r="R11" i="4"/>
  <c r="Q11" i="4"/>
  <c r="P11" i="4"/>
  <c r="V10" i="4"/>
  <c r="AA10" i="4" s="1"/>
  <c r="U10" i="4"/>
  <c r="Z10" i="4" s="1"/>
  <c r="S10" i="4"/>
  <c r="R10" i="4"/>
  <c r="Q10" i="4"/>
  <c r="P10" i="4"/>
  <c r="R9" i="4"/>
  <c r="Q9" i="4"/>
  <c r="V9" i="4" s="1"/>
  <c r="P9" i="4"/>
  <c r="Q8" i="4"/>
  <c r="V8" i="4" s="1"/>
  <c r="V36" i="4" s="1"/>
  <c r="P8" i="4"/>
  <c r="Q7" i="4"/>
  <c r="S7" i="4" s="1"/>
  <c r="P7" i="4"/>
  <c r="S6" i="4" s="1"/>
  <c r="Q6" i="4"/>
  <c r="P6" i="4"/>
  <c r="S5" i="4"/>
  <c r="Q5" i="4"/>
  <c r="Q38" i="4" s="1"/>
  <c r="P5" i="4"/>
  <c r="S4" i="5"/>
  <c r="R4" i="5"/>
  <c r="S47" i="5"/>
  <c r="R47" i="5"/>
  <c r="S46" i="5"/>
  <c r="R46" i="5"/>
  <c r="X45" i="5"/>
  <c r="W45" i="5"/>
  <c r="S45" i="5"/>
  <c r="R45" i="5"/>
  <c r="X44" i="5"/>
  <c r="W44" i="5"/>
  <c r="S44" i="5"/>
  <c r="R44" i="5"/>
  <c r="AC43" i="5"/>
  <c r="AB43" i="5"/>
  <c r="X43" i="5"/>
  <c r="W43" i="5"/>
  <c r="S43" i="5"/>
  <c r="R43" i="5"/>
  <c r="AC42" i="5"/>
  <c r="AB42" i="5"/>
  <c r="X42" i="5"/>
  <c r="W42" i="5"/>
  <c r="S42" i="5"/>
  <c r="R42" i="5"/>
  <c r="AC41" i="5"/>
  <c r="AB41" i="5"/>
  <c r="X41" i="5"/>
  <c r="W41" i="5"/>
  <c r="S41" i="5"/>
  <c r="R41" i="5"/>
  <c r="AC40" i="5"/>
  <c r="AB40" i="5"/>
  <c r="X40" i="5"/>
  <c r="W40" i="5"/>
  <c r="S40" i="5"/>
  <c r="R40" i="5"/>
  <c r="AC39" i="5"/>
  <c r="AB39" i="5"/>
  <c r="X39" i="5"/>
  <c r="W39" i="5"/>
  <c r="S39" i="5"/>
  <c r="R39" i="5"/>
  <c r="AC38" i="5"/>
  <c r="AB38" i="5"/>
  <c r="X38" i="5"/>
  <c r="W38" i="5"/>
  <c r="S38" i="5"/>
  <c r="R38" i="5"/>
  <c r="AC37" i="5"/>
  <c r="AB37" i="5"/>
  <c r="X37" i="5"/>
  <c r="W37" i="5"/>
  <c r="S37" i="5"/>
  <c r="R37" i="5"/>
  <c r="AC36" i="5"/>
  <c r="AB36" i="5"/>
  <c r="X36" i="5"/>
  <c r="W36" i="5"/>
  <c r="S36" i="5"/>
  <c r="R36" i="5"/>
  <c r="AC35" i="5"/>
  <c r="AB35" i="5"/>
  <c r="X35" i="5"/>
  <c r="W35" i="5"/>
  <c r="S35" i="5"/>
  <c r="R35" i="5"/>
  <c r="AC34" i="5"/>
  <c r="AB34" i="5"/>
  <c r="X34" i="5"/>
  <c r="W34" i="5"/>
  <c r="S34" i="5"/>
  <c r="R34" i="5"/>
  <c r="AC33" i="5"/>
  <c r="AB33" i="5"/>
  <c r="X33" i="5"/>
  <c r="W33" i="5"/>
  <c r="S33" i="5"/>
  <c r="R33" i="5"/>
  <c r="AC32" i="5"/>
  <c r="AB32" i="5"/>
  <c r="X32" i="5"/>
  <c r="W32" i="5"/>
  <c r="S32" i="5"/>
  <c r="R32" i="5"/>
  <c r="AC31" i="5"/>
  <c r="AB31" i="5"/>
  <c r="X31" i="5"/>
  <c r="W31" i="5"/>
  <c r="S31" i="5"/>
  <c r="R31" i="5"/>
  <c r="AC30" i="5"/>
  <c r="AB30" i="5"/>
  <c r="X30" i="5"/>
  <c r="W30" i="5"/>
  <c r="S30" i="5"/>
  <c r="R30" i="5"/>
  <c r="AC29" i="5"/>
  <c r="AB29" i="5"/>
  <c r="X29" i="5"/>
  <c r="W29" i="5"/>
  <c r="S29" i="5"/>
  <c r="R29" i="5"/>
  <c r="AC28" i="5"/>
  <c r="AB28" i="5"/>
  <c r="X28" i="5"/>
  <c r="W28" i="5"/>
  <c r="S28" i="5"/>
  <c r="R28" i="5"/>
  <c r="AC27" i="5"/>
  <c r="AB27" i="5"/>
  <c r="X27" i="5"/>
  <c r="W27" i="5"/>
  <c r="S27" i="5"/>
  <c r="R27" i="5"/>
  <c r="AC26" i="5"/>
  <c r="AB26" i="5"/>
  <c r="X26" i="5"/>
  <c r="W26" i="5"/>
  <c r="S26" i="5"/>
  <c r="R26" i="5"/>
  <c r="AC25" i="5"/>
  <c r="AB25" i="5"/>
  <c r="X25" i="5"/>
  <c r="W25" i="5"/>
  <c r="S25" i="5"/>
  <c r="R25" i="5"/>
  <c r="AC24" i="5"/>
  <c r="AB24" i="5"/>
  <c r="X24" i="5"/>
  <c r="W24" i="5"/>
  <c r="S24" i="5"/>
  <c r="R24" i="5"/>
  <c r="AC23" i="5"/>
  <c r="AB23" i="5"/>
  <c r="X23" i="5"/>
  <c r="W23" i="5"/>
  <c r="S23" i="5"/>
  <c r="R23" i="5"/>
  <c r="AC22" i="5"/>
  <c r="AB22" i="5"/>
  <c r="X22" i="5"/>
  <c r="W22" i="5"/>
  <c r="S22" i="5"/>
  <c r="R22" i="5"/>
  <c r="AC21" i="5"/>
  <c r="AB21" i="5"/>
  <c r="X21" i="5"/>
  <c r="W21" i="5"/>
  <c r="S21" i="5"/>
  <c r="R21" i="5"/>
  <c r="AC20" i="5"/>
  <c r="AB20" i="5"/>
  <c r="X20" i="5"/>
  <c r="W20" i="5"/>
  <c r="S20" i="5"/>
  <c r="R20" i="5"/>
  <c r="AC19" i="5"/>
  <c r="AB19" i="5"/>
  <c r="X19" i="5"/>
  <c r="W19" i="5"/>
  <c r="S19" i="5"/>
  <c r="R19" i="5"/>
  <c r="AC18" i="5"/>
  <c r="AB18" i="5"/>
  <c r="X18" i="5"/>
  <c r="W18" i="5"/>
  <c r="S18" i="5"/>
  <c r="R18" i="5"/>
  <c r="AC17" i="5"/>
  <c r="AB17" i="5"/>
  <c r="X17" i="5"/>
  <c r="W17" i="5"/>
  <c r="S17" i="5"/>
  <c r="R17" i="5"/>
  <c r="AC16" i="5"/>
  <c r="AB16" i="5"/>
  <c r="X16" i="5"/>
  <c r="W16" i="5"/>
  <c r="S16" i="5"/>
  <c r="R16" i="5"/>
  <c r="AC15" i="5"/>
  <c r="AB15" i="5"/>
  <c r="X15" i="5"/>
  <c r="W15" i="5"/>
  <c r="S15" i="5"/>
  <c r="R15" i="5"/>
  <c r="AC14" i="5"/>
  <c r="AB14" i="5"/>
  <c r="X14" i="5"/>
  <c r="W14" i="5"/>
  <c r="S14" i="5"/>
  <c r="R14" i="5"/>
  <c r="AC13" i="5"/>
  <c r="AB13" i="5"/>
  <c r="X13" i="5"/>
  <c r="W13" i="5"/>
  <c r="S13" i="5"/>
  <c r="R13" i="5"/>
  <c r="AC12" i="5"/>
  <c r="AB12" i="5"/>
  <c r="X12" i="5"/>
  <c r="W12" i="5"/>
  <c r="S12" i="5"/>
  <c r="R12" i="5"/>
  <c r="AC11" i="5"/>
  <c r="AB11" i="5"/>
  <c r="X11" i="5"/>
  <c r="W11" i="5"/>
  <c r="S11" i="5"/>
  <c r="R11" i="5"/>
  <c r="AC10" i="5"/>
  <c r="AB10" i="5"/>
  <c r="X10" i="5"/>
  <c r="W10" i="5"/>
  <c r="S10" i="5"/>
  <c r="R10" i="5"/>
  <c r="AC9" i="5"/>
  <c r="AB9" i="5"/>
  <c r="X9" i="5"/>
  <c r="W9" i="5"/>
  <c r="S9" i="5"/>
  <c r="R9" i="5"/>
  <c r="AC8" i="5"/>
  <c r="AB8" i="5"/>
  <c r="X8" i="5"/>
  <c r="W8" i="5"/>
  <c r="X50" i="5" s="1"/>
  <c r="S8" i="5"/>
  <c r="R8" i="5"/>
  <c r="AC7" i="5"/>
  <c r="AB7" i="5"/>
  <c r="AC50" i="5" s="1"/>
  <c r="X7" i="5"/>
  <c r="W7" i="5"/>
  <c r="S7" i="5"/>
  <c r="R7" i="5"/>
  <c r="X6" i="5"/>
  <c r="W6" i="5"/>
  <c r="S6" i="5"/>
  <c r="R6" i="5"/>
  <c r="X5" i="5"/>
  <c r="W5" i="5"/>
  <c r="S5" i="5"/>
  <c r="R5" i="5"/>
  <c r="S50" i="5" s="1"/>
  <c r="M4" i="5"/>
  <c r="M3" i="5"/>
  <c r="M3" i="4"/>
  <c r="M4" i="4"/>
  <c r="M5" i="4" s="1"/>
  <c r="G41" i="4"/>
  <c r="G40" i="4"/>
  <c r="B10" i="6" s="1"/>
  <c r="D41" i="4"/>
  <c r="B9" i="6" s="1"/>
  <c r="D40" i="4"/>
  <c r="B8" i="6" s="1"/>
  <c r="G49" i="5"/>
  <c r="G48" i="5"/>
  <c r="F49" i="5"/>
  <c r="F48" i="5"/>
  <c r="C20" i="4"/>
  <c r="C8" i="4"/>
  <c r="B3" i="6"/>
  <c r="C3" i="4"/>
  <c r="W35" i="4" l="1"/>
  <c r="R7" i="4"/>
  <c r="W14" i="4"/>
  <c r="W17" i="4"/>
  <c r="W20" i="4"/>
  <c r="W23" i="4"/>
  <c r="W26" i="4"/>
  <c r="W29" i="4"/>
  <c r="X11" i="4"/>
  <c r="X14" i="4"/>
  <c r="X23" i="4"/>
  <c r="X26" i="4"/>
  <c r="X29" i="4"/>
  <c r="AB10" i="4"/>
  <c r="Z35" i="4"/>
  <c r="AC34" i="4" s="1"/>
  <c r="AB16" i="4"/>
  <c r="AB19" i="4"/>
  <c r="AB25" i="4"/>
  <c r="AB28" i="4"/>
  <c r="AB31" i="4"/>
  <c r="R5" i="4"/>
  <c r="P38" i="4"/>
  <c r="S37" i="4" s="1"/>
  <c r="AC13" i="4"/>
  <c r="AC16" i="4"/>
  <c r="AC22" i="4"/>
  <c r="AC25" i="4"/>
  <c r="AC28" i="4"/>
  <c r="AC31" i="4"/>
  <c r="W10" i="4"/>
  <c r="W16" i="4"/>
  <c r="W22" i="4"/>
  <c r="W25" i="4"/>
  <c r="W28" i="4"/>
  <c r="W31" i="4"/>
  <c r="W34" i="4"/>
  <c r="X8" i="4"/>
  <c r="X10" i="4"/>
  <c r="X13" i="4"/>
  <c r="X16" i="4"/>
  <c r="X19" i="4"/>
  <c r="X22" i="4"/>
  <c r="X25" i="4"/>
  <c r="X28" i="4"/>
  <c r="X31" i="4"/>
  <c r="X34" i="4"/>
  <c r="S8" i="4"/>
  <c r="U9" i="4"/>
  <c r="W9" i="4" s="1"/>
  <c r="AB12" i="4"/>
  <c r="AB15" i="4"/>
  <c r="AB18" i="4"/>
  <c r="AB21" i="4"/>
  <c r="AB24" i="4"/>
  <c r="AB27" i="4"/>
  <c r="AB30" i="4"/>
  <c r="AB33" i="4"/>
  <c r="W32" i="4"/>
  <c r="X20" i="4"/>
  <c r="AB13" i="4"/>
  <c r="W13" i="4"/>
  <c r="X9" i="4"/>
  <c r="AC15" i="4"/>
  <c r="AC18" i="4"/>
  <c r="AC27" i="4"/>
  <c r="AC30" i="4"/>
  <c r="R6" i="4"/>
  <c r="W12" i="4"/>
  <c r="W15" i="4"/>
  <c r="W18" i="4"/>
  <c r="W21" i="4"/>
  <c r="W24" i="4"/>
  <c r="W27" i="4"/>
  <c r="W30" i="4"/>
  <c r="W33" i="4"/>
  <c r="W11" i="4"/>
  <c r="X17" i="4"/>
  <c r="X32" i="4"/>
  <c r="U8" i="4"/>
  <c r="R8" i="4"/>
  <c r="AB22" i="4"/>
  <c r="AC10" i="4"/>
  <c r="AA35" i="4"/>
  <c r="AB34" i="4" s="1"/>
  <c r="AC19" i="4"/>
  <c r="W19" i="4"/>
  <c r="AC12" i="4"/>
  <c r="AC21" i="4"/>
  <c r="AC24" i="4"/>
  <c r="AC33" i="4"/>
  <c r="S9" i="4"/>
  <c r="X12" i="4"/>
  <c r="X15" i="4"/>
  <c r="X18" i="4"/>
  <c r="X21" i="4"/>
  <c r="X24" i="4"/>
  <c r="X27" i="4"/>
  <c r="X30" i="4"/>
  <c r="X33" i="4"/>
  <c r="B2" i="6"/>
  <c r="B4" i="6"/>
  <c r="C5" i="5"/>
  <c r="C10" i="4"/>
  <c r="C4" i="4"/>
  <c r="C46" i="5"/>
  <c r="C47" i="5"/>
  <c r="U36" i="4" l="1"/>
  <c r="X35" i="4" s="1"/>
  <c r="W8" i="4"/>
  <c r="C3" i="5"/>
  <c r="C4" i="5"/>
  <c r="C35" i="4"/>
  <c r="F8" i="4" s="1"/>
  <c r="C36" i="4"/>
  <c r="C37" i="4"/>
  <c r="C9" i="6"/>
  <c r="C8" i="6"/>
  <c r="B11" i="6"/>
  <c r="C5" i="4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C10" i="6" l="1"/>
  <c r="C11" i="6"/>
  <c r="C3" i="6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E5" i="5" s="1"/>
  <c r="C6" i="4"/>
  <c r="C7" i="4"/>
  <c r="C9" i="4"/>
  <c r="C11" i="4"/>
  <c r="C12" i="4"/>
  <c r="C13" i="4"/>
  <c r="C14" i="4"/>
  <c r="C15" i="4"/>
  <c r="C16" i="4"/>
  <c r="C17" i="4"/>
  <c r="C18" i="4"/>
  <c r="C19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2" i="6"/>
  <c r="C4" i="6" l="1"/>
  <c r="M5" i="5"/>
</calcChain>
</file>

<file path=xl/sharedStrings.xml><?xml version="1.0" encoding="utf-8"?>
<sst xmlns="http://schemas.openxmlformats.org/spreadsheetml/2006/main" count="333" uniqueCount="140">
  <si>
    <t>Station</t>
  </si>
  <si>
    <t>Depth</t>
  </si>
  <si>
    <t>Velocity</t>
  </si>
  <si>
    <t>percent wetted</t>
  </si>
  <si>
    <t>FS</t>
  </si>
  <si>
    <t>HI</t>
  </si>
  <si>
    <t xml:space="preserve">WSEL </t>
  </si>
  <si>
    <t xml:space="preserve">WSEL FS </t>
  </si>
  <si>
    <t>Bed Profile Elevation</t>
  </si>
  <si>
    <t>Habitat Metric</t>
  </si>
  <si>
    <t>Wetted width - percent bankfull</t>
  </si>
  <si>
    <t>Transect 1 (Upper)</t>
  </si>
  <si>
    <t>Transect 2 (Lower)</t>
  </si>
  <si>
    <t>Bankfull channel width (ft)</t>
  </si>
  <si>
    <t xml:space="preserve">Wetted width (ft) </t>
  </si>
  <si>
    <t>Substrate</t>
  </si>
  <si>
    <t>SB</t>
  </si>
  <si>
    <t>LB</t>
  </si>
  <si>
    <t>CO</t>
  </si>
  <si>
    <t>LG</t>
  </si>
  <si>
    <t>SG</t>
  </si>
  <si>
    <t>Cobble</t>
  </si>
  <si>
    <t>Large Boulder</t>
  </si>
  <si>
    <t>Small Boulder</t>
  </si>
  <si>
    <t>Sub Code</t>
  </si>
  <si>
    <t>Bankfull</t>
  </si>
  <si>
    <t>Bankful Elevation</t>
  </si>
  <si>
    <t>Bankfull Elevation</t>
  </si>
  <si>
    <t>Study</t>
  </si>
  <si>
    <t>Sheet</t>
  </si>
  <si>
    <t>Description</t>
  </si>
  <si>
    <t>Acronyms</t>
  </si>
  <si>
    <t>Definition</t>
  </si>
  <si>
    <t>Column Name</t>
  </si>
  <si>
    <t>FERC Project</t>
  </si>
  <si>
    <t xml:space="preserve">Water Quality/ Aquatic Habitat </t>
  </si>
  <si>
    <t>Data Collection Date</t>
  </si>
  <si>
    <t>Study Site</t>
  </si>
  <si>
    <t>Millinocket Stream downstream of Millinocket Lake Storage Dam</t>
  </si>
  <si>
    <t>Upper Transect (T1)</t>
  </si>
  <si>
    <t>Transect data from Millinocket Stream upper transect approximately 200 feet downstream of dam</t>
  </si>
  <si>
    <t>Lower Transect (T2)</t>
  </si>
  <si>
    <t>Transect data from Millinocket Stream lower transect approximately 1 mile downstream of dam</t>
  </si>
  <si>
    <t>Height of Instrument</t>
  </si>
  <si>
    <t>WSEL FS</t>
  </si>
  <si>
    <t>Summary Tables and Figures</t>
  </si>
  <si>
    <t>Summary info for wetted width, depth, velocity, and substrates, bed profile elevation figures</t>
  </si>
  <si>
    <t>Sheet: Upper Transect (T1)</t>
  </si>
  <si>
    <t>Data Description</t>
  </si>
  <si>
    <t>WSEL</t>
  </si>
  <si>
    <t>Station location along transect line</t>
  </si>
  <si>
    <t>Units</t>
  </si>
  <si>
    <t>feet</t>
  </si>
  <si>
    <t>feet per second</t>
  </si>
  <si>
    <t>Text desciption for station location (edge of water, bankfull etc.)</t>
  </si>
  <si>
    <t>Substrate type at each station</t>
  </si>
  <si>
    <t>Numeric substrate code for each station</t>
  </si>
  <si>
    <t>Not applicable</t>
  </si>
  <si>
    <t>Sheet: Lower Transect (T2)</t>
  </si>
  <si>
    <t>Penobscot Mills (P-2458)</t>
  </si>
  <si>
    <t>Calculated Gate Discharge at Dam (cfs)</t>
  </si>
  <si>
    <t xml:space="preserve">Water Surface Elevation Foresight </t>
  </si>
  <si>
    <t>Foresight</t>
  </si>
  <si>
    <t>Foresight (stadia rod reading) of each station</t>
  </si>
  <si>
    <t>Elevation of streambed relative to height of instrument (HI-FS = Bed Profile Elevation)</t>
  </si>
  <si>
    <t xml:space="preserve">Water surface elevation at each station relative to height of instrument </t>
  </si>
  <si>
    <t xml:space="preserve">Bankfull elevation relative to height of instrument </t>
  </si>
  <si>
    <t xml:space="preserve">Water depth at each station </t>
  </si>
  <si>
    <t xml:space="preserve">Measured mean column velocity at each station </t>
  </si>
  <si>
    <t>Water depth at each station</t>
  </si>
  <si>
    <t xml:space="preserve">Habitat Metric </t>
  </si>
  <si>
    <t>Transect 1 (upper)</t>
  </si>
  <si>
    <t>Transect 2 (lower)</t>
  </si>
  <si>
    <t>Measured habitat metrics with units</t>
  </si>
  <si>
    <t>Values for Upper Transect (T1)</t>
  </si>
  <si>
    <t>Values for Lower Transect (T2)</t>
  </si>
  <si>
    <t>Right Edge of Water</t>
  </si>
  <si>
    <t>Left Edge of Water</t>
  </si>
  <si>
    <t>Value</t>
  </si>
  <si>
    <t>Habitat Metric Metric</t>
  </si>
  <si>
    <t>Value of calculated habitat metric</t>
  </si>
  <si>
    <t>bankfull width (feet)</t>
  </si>
  <si>
    <t>wetted width (feet)</t>
  </si>
  <si>
    <t>Variable (listed on sheet)</t>
  </si>
  <si>
    <t>Calculated habitat metrics from transect data (wetted width etc.)</t>
  </si>
  <si>
    <t>Maximum</t>
  </si>
  <si>
    <t>Average</t>
  </si>
  <si>
    <t xml:space="preserve">Maximum </t>
  </si>
  <si>
    <t>Licensee</t>
  </si>
  <si>
    <t>Great Lakes Hydro America, LLC</t>
  </si>
  <si>
    <t>Consultant</t>
  </si>
  <si>
    <t>Kleinschmidt Associates</t>
  </si>
  <si>
    <t>Large Gravel</t>
  </si>
  <si>
    <t>Sheet: Summary Tables and Figures</t>
  </si>
  <si>
    <t>Small Gravel</t>
  </si>
  <si>
    <t>Maximum depth (ft)*</t>
  </si>
  <si>
    <t>Average velocity (fps)*</t>
  </si>
  <si>
    <t>Maximum velocity (fps)*</t>
  </si>
  <si>
    <t>Average depth (ft)*</t>
  </si>
  <si>
    <t>* Note some maximum and average depth and velocity summary values at this site were reported incorrectly in the ISR due to an equation error. These are the corrected summary statistics.</t>
  </si>
  <si>
    <t xml:space="preserve">Transect 1 Wetted Width = 54-ft </t>
  </si>
  <si>
    <t>Distance between Station 75 and Station 21 on transect (=54 feet)</t>
  </si>
  <si>
    <t>Transect 1 BF Width = 60-ft</t>
  </si>
  <si>
    <t>Distance between Station 77 and Station 17 on transect (=60 feet)</t>
  </si>
  <si>
    <t>54/60*100 = 90%</t>
  </si>
  <si>
    <t xml:space="preserve">Transect 2 Wetted Width = 54-ft </t>
  </si>
  <si>
    <t>Transect 2 BF Width = 60-ft</t>
  </si>
  <si>
    <t>Distance between Station 107.3 and Station 6.9 on transect (=100.4 feet)</t>
  </si>
  <si>
    <t>Wetted width (percent of bankfull width)</t>
  </si>
  <si>
    <t>100.4/110.1= 91%</t>
  </si>
  <si>
    <t>Distance between Station 114.9 and Station 4.8 on transect (=110.1 feet)</t>
  </si>
  <si>
    <t>T2 River Left Bank</t>
  </si>
  <si>
    <t>T1 River Right Bank</t>
  </si>
  <si>
    <t>T1 River Left Bank</t>
  </si>
  <si>
    <t xml:space="preserve">T2 River Right Bank </t>
  </si>
  <si>
    <t>CROSS SECTIONAL AREA CALCS</t>
  </si>
  <si>
    <t>Station (ft) (X)</t>
  </si>
  <si>
    <t>Bed Profile Elevation (ft) (Y)</t>
  </si>
  <si>
    <t>X1*Y2</t>
  </si>
  <si>
    <t>X2*Y1</t>
  </si>
  <si>
    <t>Full Bed Profile</t>
  </si>
  <si>
    <t>60 CFS XS Area</t>
  </si>
  <si>
    <t>ratio</t>
  </si>
  <si>
    <t>Wetted Cross Sectional Area (square feet)</t>
  </si>
  <si>
    <t>Bankfull Cross Sectional Area (square feet)</t>
  </si>
  <si>
    <t>Wetted Cross Sectional Area - percent bankfull</t>
  </si>
  <si>
    <t>Bed Elevation (ft) (Y)</t>
  </si>
  <si>
    <t>Cross Sectional Area Calcs</t>
  </si>
  <si>
    <t>BANKFULL XS Area</t>
  </si>
  <si>
    <t>60 CFS Cross Sectional Area</t>
  </si>
  <si>
    <t>Measured Q Edge</t>
  </si>
  <si>
    <t>Total Area</t>
  </si>
  <si>
    <t>square feet</t>
  </si>
  <si>
    <t>Ratio</t>
  </si>
  <si>
    <t>Bank Full XS Area</t>
  </si>
  <si>
    <t>Elevation of streambed relative to height of instrument</t>
  </si>
  <si>
    <t>Cross Sectional Area calculated using Station 1 and Elevation 2 of each "rectangle" along the transect</t>
  </si>
  <si>
    <t>Cross Sectional Area calculated using Station 2 and Elevation 1 of each "rectangle" along the transect</t>
  </si>
  <si>
    <t>feet^2</t>
  </si>
  <si>
    <t>Cross Sectional Area Calculations for the bed profile, bank full, and 60 cfs (Columns P to 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</si>
</sst>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'"/>
    </font>
    <font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2" fillId="0" borderId="0" xfId="1" applyFont="1"/>
    <xf numFmtId="164" fontId="1" fillId="0" borderId="0" xfId="1" applyNumberFormat="1"/>
    <xf numFmtId="0" fontId="3" fillId="0" borderId="0" xfId="1" applyFont="1"/>
    <xf numFmtId="14" fontId="1" fillId="0" borderId="0" xfId="1" applyNumberFormat="1"/>
    <xf numFmtId="0" fontId="1" fillId="0" borderId="0" xfId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2" fontId="6" fillId="0" borderId="1" xfId="0" applyNumberFormat="1" applyFont="1" applyBorder="1"/>
    <xf numFmtId="2" fontId="1" fillId="0" borderId="0" xfId="1" applyNumberFormat="1"/>
    <xf numFmtId="2" fontId="2" fillId="0" borderId="0" xfId="1" applyNumberFormat="1" applyFont="1"/>
    <xf numFmtId="0" fontId="6" fillId="0" borderId="1" xfId="0" applyFont="1" applyBorder="1"/>
    <xf numFmtId="164" fontId="7" fillId="0" borderId="1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0" fontId="8" fillId="0" borderId="0" xfId="0" applyFont="1"/>
    <xf numFmtId="0" fontId="0" fillId="0" borderId="0" xfId="0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/>
    </xf>
    <xf numFmtId="0" fontId="4" fillId="0" borderId="0" xfId="0" applyFont="1"/>
    <xf numFmtId="1" fontId="1" fillId="0" borderId="0" xfId="1" applyNumberFormat="1"/>
    <xf numFmtId="0" fontId="1" fillId="0" borderId="0" xfId="1" applyAlignment="1">
      <alignment horizontal="right" indent="1"/>
    </xf>
    <xf numFmtId="2" fontId="6" fillId="0" borderId="2" xfId="0" applyNumberFormat="1" applyFont="1" applyBorder="1"/>
    <xf numFmtId="0" fontId="1" fillId="3" borderId="0" xfId="1" applyFill="1"/>
    <xf numFmtId="2" fontId="1" fillId="3" borderId="0" xfId="1" applyNumberFormat="1" applyFill="1"/>
    <xf numFmtId="0" fontId="1" fillId="4" borderId="0" xfId="1" applyFill="1"/>
    <xf numFmtId="2" fontId="1" fillId="4" borderId="0" xfId="1" applyNumberFormat="1" applyFill="1"/>
    <xf numFmtId="2" fontId="4" fillId="3" borderId="0" xfId="0" applyNumberFormat="1" applyFont="1" applyFill="1"/>
    <xf numFmtId="0" fontId="4" fillId="3" borderId="0" xfId="0" applyFont="1" applyFill="1"/>
    <xf numFmtId="0" fontId="0" fillId="3" borderId="0" xfId="0" applyFill="1"/>
    <xf numFmtId="0" fontId="2" fillId="0" borderId="3" xfId="1" applyFont="1" applyBorder="1"/>
    <xf numFmtId="0" fontId="1" fillId="0" borderId="7" xfId="1" applyBorder="1"/>
    <xf numFmtId="0" fontId="1" fillId="0" borderId="8" xfId="1" applyBorder="1"/>
    <xf numFmtId="0" fontId="1" fillId="0" borderId="7" xfId="1" applyBorder="1" applyAlignment="1">
      <alignment horizontal="right"/>
    </xf>
    <xf numFmtId="0" fontId="1" fillId="0" borderId="9" xfId="1" applyBorder="1"/>
    <xf numFmtId="0" fontId="1" fillId="0" borderId="3" xfId="1" applyBorder="1"/>
    <xf numFmtId="164" fontId="1" fillId="0" borderId="8" xfId="1" applyNumberFormat="1" applyBorder="1"/>
    <xf numFmtId="1" fontId="1" fillId="5" borderId="8" xfId="1" applyNumberFormat="1" applyFill="1" applyBorder="1"/>
    <xf numFmtId="2" fontId="2" fillId="0" borderId="10" xfId="1" applyNumberFormat="1" applyFont="1" applyBorder="1"/>
    <xf numFmtId="0" fontId="2" fillId="0" borderId="7" xfId="1" applyFont="1" applyBorder="1"/>
    <xf numFmtId="0" fontId="2" fillId="0" borderId="8" xfId="1" applyFont="1" applyBorder="1"/>
    <xf numFmtId="164" fontId="1" fillId="0" borderId="0" xfId="1" applyNumberFormat="1" applyAlignment="1">
      <alignment horizontal="right"/>
    </xf>
    <xf numFmtId="1" fontId="1" fillId="5" borderId="0" xfId="1" applyNumberFormat="1" applyFill="1"/>
    <xf numFmtId="2" fontId="1" fillId="0" borderId="10" xfId="1" applyNumberFormat="1" applyBorder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7" xfId="1" applyFont="1" applyBorder="1"/>
    <xf numFmtId="0" fontId="10" fillId="0" borderId="0" xfId="1" applyFont="1"/>
    <xf numFmtId="0" fontId="4" fillId="0" borderId="0" xfId="0" applyFont="1" applyAlignment="1">
      <alignment wrapText="1"/>
    </xf>
    <xf numFmtId="9" fontId="7" fillId="0" borderId="1" xfId="2" applyFont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5" borderId="4" xfId="1" applyFont="1" applyFill="1" applyBorder="1" applyAlignment="1">
      <alignment horizontal="center"/>
    </xf>
    <xf numFmtId="0" fontId="2" fillId="5" borderId="5" xfId="1" applyFont="1" applyFill="1" applyBorder="1" applyAlignment="1">
      <alignment horizontal="center"/>
    </xf>
    <xf numFmtId="0" fontId="2" fillId="5" borderId="6" xfId="1" applyFont="1" applyFill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0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89147334507231"/>
          <c:y val="0.10973697864666894"/>
          <c:w val="0.8316423556912288"/>
          <c:h val="0.7317923861347132"/>
        </c:manualLayout>
      </c:layout>
      <c:scatterChart>
        <c:scatterStyle val="lineMarker"/>
        <c:varyColors val="0"/>
        <c:ser>
          <c:idx val="0"/>
          <c:order val="0"/>
          <c:tx>
            <c:strRef>
              <c:f>'Upper Transect (T1)'!$C$2</c:f>
              <c:strCache>
                <c:ptCount val="1"/>
                <c:pt idx="0">
                  <c:v>Bed Profile Elevation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'Upper Transect (T1)'!$A$3:$A$38</c:f>
              <c:numCache>
                <c:formatCode>General</c:formatCode>
                <c:ptCount val="36"/>
                <c:pt idx="0">
                  <c:v>1</c:v>
                </c:pt>
                <c:pt idx="1">
                  <c:v>2.6</c:v>
                </c:pt>
                <c:pt idx="2">
                  <c:v>6</c:v>
                </c:pt>
                <c:pt idx="3">
                  <c:v>10</c:v>
                </c:pt>
                <c:pt idx="4">
                  <c:v>14</c:v>
                </c:pt>
                <c:pt idx="5">
                  <c:v>17</c:v>
                </c:pt>
                <c:pt idx="6">
                  <c:v>19.600000000000001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28.5</c:v>
                </c:pt>
                <c:pt idx="11">
                  <c:v>31</c:v>
                </c:pt>
                <c:pt idx="12">
                  <c:v>33</c:v>
                </c:pt>
                <c:pt idx="13">
                  <c:v>34</c:v>
                </c:pt>
                <c:pt idx="14">
                  <c:v>37</c:v>
                </c:pt>
                <c:pt idx="15">
                  <c:v>40</c:v>
                </c:pt>
                <c:pt idx="16">
                  <c:v>41.5</c:v>
                </c:pt>
                <c:pt idx="17">
                  <c:v>43</c:v>
                </c:pt>
                <c:pt idx="18">
                  <c:v>45</c:v>
                </c:pt>
                <c:pt idx="19">
                  <c:v>48</c:v>
                </c:pt>
                <c:pt idx="20">
                  <c:v>51</c:v>
                </c:pt>
                <c:pt idx="21">
                  <c:v>54</c:v>
                </c:pt>
                <c:pt idx="22">
                  <c:v>57</c:v>
                </c:pt>
                <c:pt idx="23">
                  <c:v>58.5</c:v>
                </c:pt>
                <c:pt idx="24">
                  <c:v>59.5</c:v>
                </c:pt>
                <c:pt idx="25">
                  <c:v>61</c:v>
                </c:pt>
                <c:pt idx="26">
                  <c:v>63</c:v>
                </c:pt>
                <c:pt idx="27">
                  <c:v>65</c:v>
                </c:pt>
                <c:pt idx="28">
                  <c:v>68</c:v>
                </c:pt>
                <c:pt idx="29">
                  <c:v>70</c:v>
                </c:pt>
                <c:pt idx="30">
                  <c:v>72.5</c:v>
                </c:pt>
                <c:pt idx="31">
                  <c:v>75</c:v>
                </c:pt>
                <c:pt idx="32">
                  <c:v>77</c:v>
                </c:pt>
                <c:pt idx="33">
                  <c:v>80</c:v>
                </c:pt>
                <c:pt idx="34">
                  <c:v>84.5</c:v>
                </c:pt>
                <c:pt idx="35">
                  <c:v>86.5</c:v>
                </c:pt>
              </c:numCache>
            </c:numRef>
          </c:xVal>
          <c:yVal>
            <c:numRef>
              <c:f>'Upper Transect (T1)'!$C$3:$C$38</c:f>
              <c:numCache>
                <c:formatCode>General</c:formatCode>
                <c:ptCount val="36"/>
                <c:pt idx="0">
                  <c:v>99.76</c:v>
                </c:pt>
                <c:pt idx="1">
                  <c:v>98.86</c:v>
                </c:pt>
                <c:pt idx="2">
                  <c:v>98.55</c:v>
                </c:pt>
                <c:pt idx="3">
                  <c:v>97.5</c:v>
                </c:pt>
                <c:pt idx="4">
                  <c:v>97.98</c:v>
                </c:pt>
                <c:pt idx="5">
                  <c:v>97.960000000000008</c:v>
                </c:pt>
                <c:pt idx="6">
                  <c:v>97.37</c:v>
                </c:pt>
                <c:pt idx="7">
                  <c:v>97.22</c:v>
                </c:pt>
                <c:pt idx="8">
                  <c:v>96.55</c:v>
                </c:pt>
                <c:pt idx="9">
                  <c:v>96.460000000000008</c:v>
                </c:pt>
                <c:pt idx="10">
                  <c:v>97.17</c:v>
                </c:pt>
                <c:pt idx="11">
                  <c:v>96.7</c:v>
                </c:pt>
                <c:pt idx="12">
                  <c:v>96.48</c:v>
                </c:pt>
                <c:pt idx="13">
                  <c:v>96.820000000000007</c:v>
                </c:pt>
                <c:pt idx="14">
                  <c:v>95.710000000000008</c:v>
                </c:pt>
                <c:pt idx="15">
                  <c:v>95.62</c:v>
                </c:pt>
                <c:pt idx="16">
                  <c:v>95.78</c:v>
                </c:pt>
                <c:pt idx="17">
                  <c:v>95.63</c:v>
                </c:pt>
                <c:pt idx="18">
                  <c:v>95.8</c:v>
                </c:pt>
                <c:pt idx="19">
                  <c:v>95.81</c:v>
                </c:pt>
                <c:pt idx="20">
                  <c:v>95.88</c:v>
                </c:pt>
                <c:pt idx="21">
                  <c:v>95.83</c:v>
                </c:pt>
                <c:pt idx="22">
                  <c:v>95.77</c:v>
                </c:pt>
                <c:pt idx="23">
                  <c:v>95.850000000000009</c:v>
                </c:pt>
                <c:pt idx="24">
                  <c:v>95.86</c:v>
                </c:pt>
                <c:pt idx="25">
                  <c:v>96.19</c:v>
                </c:pt>
                <c:pt idx="26">
                  <c:v>96.01</c:v>
                </c:pt>
                <c:pt idx="27">
                  <c:v>95.990000000000009</c:v>
                </c:pt>
                <c:pt idx="28">
                  <c:v>96.27</c:v>
                </c:pt>
                <c:pt idx="29">
                  <c:v>96.740000000000009</c:v>
                </c:pt>
                <c:pt idx="30">
                  <c:v>96.960000000000008</c:v>
                </c:pt>
                <c:pt idx="31">
                  <c:v>97.22</c:v>
                </c:pt>
                <c:pt idx="32">
                  <c:v>98.01</c:v>
                </c:pt>
                <c:pt idx="33">
                  <c:v>98.81</c:v>
                </c:pt>
                <c:pt idx="34">
                  <c:v>98.95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7D-4BDC-BAE4-3EC86C80C155}"/>
            </c:ext>
          </c:extLst>
        </c:ser>
        <c:ser>
          <c:idx val="1"/>
          <c:order val="1"/>
          <c:tx>
            <c:strRef>
              <c:f>'Upper Transect (T1)'!$E$2</c:f>
              <c:strCache>
                <c:ptCount val="1"/>
                <c:pt idx="0">
                  <c:v>WSEL</c:v>
                </c:pt>
              </c:strCache>
            </c:strRef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'Upper Transect (T1)'!$A$3:$A$38</c:f>
              <c:numCache>
                <c:formatCode>General</c:formatCode>
                <c:ptCount val="36"/>
                <c:pt idx="0">
                  <c:v>1</c:v>
                </c:pt>
                <c:pt idx="1">
                  <c:v>2.6</c:v>
                </c:pt>
                <c:pt idx="2">
                  <c:v>6</c:v>
                </c:pt>
                <c:pt idx="3">
                  <c:v>10</c:v>
                </c:pt>
                <c:pt idx="4">
                  <c:v>14</c:v>
                </c:pt>
                <c:pt idx="5">
                  <c:v>17</c:v>
                </c:pt>
                <c:pt idx="6">
                  <c:v>19.600000000000001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28.5</c:v>
                </c:pt>
                <c:pt idx="11">
                  <c:v>31</c:v>
                </c:pt>
                <c:pt idx="12">
                  <c:v>33</c:v>
                </c:pt>
                <c:pt idx="13">
                  <c:v>34</c:v>
                </c:pt>
                <c:pt idx="14">
                  <c:v>37</c:v>
                </c:pt>
                <c:pt idx="15">
                  <c:v>40</c:v>
                </c:pt>
                <c:pt idx="16">
                  <c:v>41.5</c:v>
                </c:pt>
                <c:pt idx="17">
                  <c:v>43</c:v>
                </c:pt>
                <c:pt idx="18">
                  <c:v>45</c:v>
                </c:pt>
                <c:pt idx="19">
                  <c:v>48</c:v>
                </c:pt>
                <c:pt idx="20">
                  <c:v>51</c:v>
                </c:pt>
                <c:pt idx="21">
                  <c:v>54</c:v>
                </c:pt>
                <c:pt idx="22">
                  <c:v>57</c:v>
                </c:pt>
                <c:pt idx="23">
                  <c:v>58.5</c:v>
                </c:pt>
                <c:pt idx="24">
                  <c:v>59.5</c:v>
                </c:pt>
                <c:pt idx="25">
                  <c:v>61</c:v>
                </c:pt>
                <c:pt idx="26">
                  <c:v>63</c:v>
                </c:pt>
                <c:pt idx="27">
                  <c:v>65</c:v>
                </c:pt>
                <c:pt idx="28">
                  <c:v>68</c:v>
                </c:pt>
                <c:pt idx="29">
                  <c:v>70</c:v>
                </c:pt>
                <c:pt idx="30">
                  <c:v>72.5</c:v>
                </c:pt>
                <c:pt idx="31">
                  <c:v>75</c:v>
                </c:pt>
                <c:pt idx="32">
                  <c:v>77</c:v>
                </c:pt>
                <c:pt idx="33">
                  <c:v>80</c:v>
                </c:pt>
                <c:pt idx="34">
                  <c:v>84.5</c:v>
                </c:pt>
                <c:pt idx="35">
                  <c:v>86.5</c:v>
                </c:pt>
              </c:numCache>
            </c:numRef>
          </c:xVal>
          <c:yVal>
            <c:numRef>
              <c:f>'Upper Transect (T1)'!$E$13:$E$74</c:f>
              <c:numCache>
                <c:formatCode>General</c:formatCode>
                <c:ptCount val="62"/>
                <c:pt idx="7">
                  <c:v>97.22</c:v>
                </c:pt>
                <c:pt idx="8">
                  <c:v>97.22</c:v>
                </c:pt>
                <c:pt idx="9">
                  <c:v>97.22</c:v>
                </c:pt>
                <c:pt idx="10">
                  <c:v>97.22</c:v>
                </c:pt>
                <c:pt idx="11">
                  <c:v>97.22</c:v>
                </c:pt>
                <c:pt idx="12">
                  <c:v>97.22</c:v>
                </c:pt>
                <c:pt idx="13">
                  <c:v>97.22</c:v>
                </c:pt>
                <c:pt idx="14">
                  <c:v>97.22</c:v>
                </c:pt>
                <c:pt idx="15">
                  <c:v>97.22</c:v>
                </c:pt>
                <c:pt idx="16">
                  <c:v>97.22</c:v>
                </c:pt>
                <c:pt idx="17">
                  <c:v>97.22</c:v>
                </c:pt>
                <c:pt idx="18">
                  <c:v>97.22</c:v>
                </c:pt>
                <c:pt idx="19">
                  <c:v>97.22</c:v>
                </c:pt>
                <c:pt idx="20">
                  <c:v>97.22</c:v>
                </c:pt>
                <c:pt idx="21">
                  <c:v>97.22</c:v>
                </c:pt>
                <c:pt idx="22">
                  <c:v>97.22</c:v>
                </c:pt>
                <c:pt idx="23">
                  <c:v>97.22</c:v>
                </c:pt>
                <c:pt idx="24">
                  <c:v>97.22</c:v>
                </c:pt>
                <c:pt idx="25">
                  <c:v>97.22</c:v>
                </c:pt>
                <c:pt idx="26">
                  <c:v>97.22</c:v>
                </c:pt>
                <c:pt idx="27">
                  <c:v>97.22</c:v>
                </c:pt>
                <c:pt idx="28">
                  <c:v>97.22</c:v>
                </c:pt>
                <c:pt idx="29">
                  <c:v>97.22</c:v>
                </c:pt>
                <c:pt idx="30">
                  <c:v>97.22</c:v>
                </c:pt>
                <c:pt idx="31">
                  <c:v>97.22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67D-4BDC-BAE4-3EC86C80C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7888095"/>
        <c:axId val="1087880191"/>
      </c:scatterChart>
      <c:valAx>
        <c:axId val="1087888095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Distance Along Transect (feet)</a:t>
                </a:r>
              </a:p>
            </c:rich>
          </c:tx>
          <c:layout>
            <c:manualLayout>
              <c:xMode val="edge"/>
              <c:yMode val="edge"/>
              <c:x val="0.35749730502437199"/>
              <c:y val="0.92206235011990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87880191"/>
        <c:crosses val="autoZero"/>
        <c:crossBetween val="midCat"/>
        <c:majorUnit val="6"/>
      </c:valAx>
      <c:valAx>
        <c:axId val="1087880191"/>
        <c:scaling>
          <c:orientation val="minMax"/>
          <c:max val="102"/>
          <c:min val="94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/>
              </a:solidFill>
              <a:prstDash val="dash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Relative</a:t>
                </a:r>
                <a:r>
                  <a:rPr lang="en-US" b="1" baseline="0"/>
                  <a:t> Bed Elevation (ft) / Water Depth</a:t>
                </a:r>
                <a:endParaRPr lang="en-US" b="1"/>
              </a:p>
            </c:rich>
          </c:tx>
          <c:layout>
            <c:manualLayout>
              <c:xMode val="edge"/>
              <c:yMode val="edge"/>
              <c:x val="1.7361111111111112E-2"/>
              <c:y val="0.199537063262775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878880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7125619949096891"/>
          <c:y val="2.638000248249724E-2"/>
          <c:w val="0.36630423729320488"/>
          <c:h val="0.10705367294675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2199879973681"/>
          <c:y val="0.14142129783888371"/>
          <c:w val="0.84531391220725505"/>
          <c:h val="0.70010814349765305"/>
        </c:manualLayout>
      </c:layout>
      <c:scatterChart>
        <c:scatterStyle val="lineMarker"/>
        <c:varyColors val="0"/>
        <c:ser>
          <c:idx val="0"/>
          <c:order val="0"/>
          <c:tx>
            <c:strRef>
              <c:f>'Lower Transect (T2)'!$C$2</c:f>
              <c:strCache>
                <c:ptCount val="1"/>
                <c:pt idx="0">
                  <c:v>Bed Profile Elevation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'Lower Transect (T2)'!$A$3:$A$47</c:f>
              <c:numCache>
                <c:formatCode>General</c:formatCode>
                <c:ptCount val="45"/>
                <c:pt idx="0">
                  <c:v>0</c:v>
                </c:pt>
                <c:pt idx="1">
                  <c:v>2</c:v>
                </c:pt>
                <c:pt idx="2">
                  <c:v>4.8</c:v>
                </c:pt>
                <c:pt idx="3">
                  <c:v>5.8</c:v>
                </c:pt>
                <c:pt idx="4">
                  <c:v>6.9</c:v>
                </c:pt>
                <c:pt idx="5">
                  <c:v>11.5</c:v>
                </c:pt>
                <c:pt idx="6">
                  <c:v>15</c:v>
                </c:pt>
                <c:pt idx="7">
                  <c:v>18</c:v>
                </c:pt>
                <c:pt idx="8">
                  <c:v>21</c:v>
                </c:pt>
                <c:pt idx="9">
                  <c:v>22.5</c:v>
                </c:pt>
                <c:pt idx="10">
                  <c:v>24</c:v>
                </c:pt>
                <c:pt idx="11">
                  <c:v>27</c:v>
                </c:pt>
                <c:pt idx="12">
                  <c:v>30.6</c:v>
                </c:pt>
                <c:pt idx="13">
                  <c:v>33.6</c:v>
                </c:pt>
                <c:pt idx="14">
                  <c:v>38.799999999999997</c:v>
                </c:pt>
                <c:pt idx="15">
                  <c:v>43.6</c:v>
                </c:pt>
                <c:pt idx="16">
                  <c:v>47</c:v>
                </c:pt>
                <c:pt idx="17">
                  <c:v>50</c:v>
                </c:pt>
                <c:pt idx="18">
                  <c:v>52.5</c:v>
                </c:pt>
                <c:pt idx="19">
                  <c:v>54.5</c:v>
                </c:pt>
                <c:pt idx="20">
                  <c:v>56</c:v>
                </c:pt>
                <c:pt idx="21">
                  <c:v>57.5</c:v>
                </c:pt>
                <c:pt idx="22">
                  <c:v>60</c:v>
                </c:pt>
                <c:pt idx="23">
                  <c:v>64</c:v>
                </c:pt>
                <c:pt idx="24">
                  <c:v>67</c:v>
                </c:pt>
                <c:pt idx="25">
                  <c:v>71</c:v>
                </c:pt>
                <c:pt idx="26">
                  <c:v>73.3</c:v>
                </c:pt>
                <c:pt idx="27">
                  <c:v>74.7</c:v>
                </c:pt>
                <c:pt idx="28">
                  <c:v>75</c:v>
                </c:pt>
                <c:pt idx="29">
                  <c:v>78</c:v>
                </c:pt>
                <c:pt idx="30">
                  <c:v>79</c:v>
                </c:pt>
                <c:pt idx="31">
                  <c:v>81</c:v>
                </c:pt>
                <c:pt idx="32">
                  <c:v>84.5</c:v>
                </c:pt>
                <c:pt idx="33">
                  <c:v>87.7</c:v>
                </c:pt>
                <c:pt idx="34">
                  <c:v>90</c:v>
                </c:pt>
                <c:pt idx="35">
                  <c:v>93.1</c:v>
                </c:pt>
                <c:pt idx="36">
                  <c:v>96.3</c:v>
                </c:pt>
                <c:pt idx="37">
                  <c:v>99</c:v>
                </c:pt>
                <c:pt idx="38">
                  <c:v>100.6</c:v>
                </c:pt>
                <c:pt idx="39">
                  <c:v>104</c:v>
                </c:pt>
                <c:pt idx="40">
                  <c:v>107.3</c:v>
                </c:pt>
                <c:pt idx="41">
                  <c:v>111</c:v>
                </c:pt>
                <c:pt idx="42">
                  <c:v>114.9</c:v>
                </c:pt>
                <c:pt idx="43">
                  <c:v>118</c:v>
                </c:pt>
                <c:pt idx="44">
                  <c:v>122.9</c:v>
                </c:pt>
              </c:numCache>
            </c:numRef>
          </c:xVal>
          <c:yVal>
            <c:numRef>
              <c:f>'Lower Transect (T2)'!$C$3:$C$47</c:f>
              <c:numCache>
                <c:formatCode>General</c:formatCode>
                <c:ptCount val="45"/>
                <c:pt idx="0">
                  <c:v>101.67</c:v>
                </c:pt>
                <c:pt idx="1">
                  <c:v>101.58</c:v>
                </c:pt>
                <c:pt idx="2">
                  <c:v>100.58</c:v>
                </c:pt>
                <c:pt idx="3">
                  <c:v>99.3</c:v>
                </c:pt>
                <c:pt idx="4">
                  <c:v>99.17</c:v>
                </c:pt>
                <c:pt idx="5">
                  <c:v>98.87</c:v>
                </c:pt>
                <c:pt idx="6">
                  <c:v>98.36</c:v>
                </c:pt>
                <c:pt idx="7">
                  <c:v>98.14</c:v>
                </c:pt>
                <c:pt idx="8">
                  <c:v>97.61</c:v>
                </c:pt>
                <c:pt idx="9">
                  <c:v>97.61</c:v>
                </c:pt>
                <c:pt idx="10">
                  <c:v>97.94</c:v>
                </c:pt>
                <c:pt idx="11">
                  <c:v>98.16</c:v>
                </c:pt>
                <c:pt idx="12">
                  <c:v>98.31</c:v>
                </c:pt>
                <c:pt idx="13">
                  <c:v>98.73</c:v>
                </c:pt>
                <c:pt idx="14">
                  <c:v>99</c:v>
                </c:pt>
                <c:pt idx="15">
                  <c:v>99.22</c:v>
                </c:pt>
                <c:pt idx="16">
                  <c:v>99.07</c:v>
                </c:pt>
                <c:pt idx="17">
                  <c:v>98.57</c:v>
                </c:pt>
                <c:pt idx="18">
                  <c:v>98.58</c:v>
                </c:pt>
                <c:pt idx="19">
                  <c:v>98.48</c:v>
                </c:pt>
                <c:pt idx="20">
                  <c:v>99.31</c:v>
                </c:pt>
                <c:pt idx="21">
                  <c:v>98.53</c:v>
                </c:pt>
                <c:pt idx="22">
                  <c:v>98.38</c:v>
                </c:pt>
                <c:pt idx="23">
                  <c:v>98.85</c:v>
                </c:pt>
                <c:pt idx="24">
                  <c:v>98.58</c:v>
                </c:pt>
                <c:pt idx="25">
                  <c:v>98.59</c:v>
                </c:pt>
                <c:pt idx="26">
                  <c:v>98.53</c:v>
                </c:pt>
                <c:pt idx="27">
                  <c:v>98.62</c:v>
                </c:pt>
                <c:pt idx="28">
                  <c:v>99.81</c:v>
                </c:pt>
                <c:pt idx="29">
                  <c:v>99.41</c:v>
                </c:pt>
                <c:pt idx="30">
                  <c:v>98.289999999999992</c:v>
                </c:pt>
                <c:pt idx="31">
                  <c:v>98.27</c:v>
                </c:pt>
                <c:pt idx="32">
                  <c:v>98</c:v>
                </c:pt>
                <c:pt idx="33">
                  <c:v>97.88</c:v>
                </c:pt>
                <c:pt idx="34">
                  <c:v>97.88</c:v>
                </c:pt>
                <c:pt idx="35">
                  <c:v>98.08</c:v>
                </c:pt>
                <c:pt idx="36">
                  <c:v>98.15</c:v>
                </c:pt>
                <c:pt idx="37">
                  <c:v>97.65</c:v>
                </c:pt>
                <c:pt idx="38">
                  <c:v>98.65</c:v>
                </c:pt>
                <c:pt idx="39">
                  <c:v>98.66</c:v>
                </c:pt>
                <c:pt idx="40">
                  <c:v>99.24</c:v>
                </c:pt>
                <c:pt idx="41">
                  <c:v>99.87</c:v>
                </c:pt>
                <c:pt idx="42">
                  <c:v>100.45</c:v>
                </c:pt>
                <c:pt idx="43">
                  <c:v>101.83</c:v>
                </c:pt>
                <c:pt idx="44">
                  <c:v>103.28999999999999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81-4B2F-85C3-99DB3F545674}"/>
            </c:ext>
          </c:extLst>
        </c:ser>
        <c:ser>
          <c:idx val="1"/>
          <c:order val="1"/>
          <c:tx>
            <c:strRef>
              <c:f>'Lower Transect (T2)'!$D$2</c:f>
              <c:strCache>
                <c:ptCount val="1"/>
                <c:pt idx="0">
                  <c:v>WSEL </c:v>
                </c:pt>
              </c:strCache>
            </c:strRef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'Lower Transect (T2)'!$A$3:$A$47</c:f>
              <c:numCache>
                <c:formatCode>General</c:formatCode>
                <c:ptCount val="45"/>
                <c:pt idx="0">
                  <c:v>0</c:v>
                </c:pt>
                <c:pt idx="1">
                  <c:v>2</c:v>
                </c:pt>
                <c:pt idx="2">
                  <c:v>4.8</c:v>
                </c:pt>
                <c:pt idx="3">
                  <c:v>5.8</c:v>
                </c:pt>
                <c:pt idx="4">
                  <c:v>6.9</c:v>
                </c:pt>
                <c:pt idx="5">
                  <c:v>11.5</c:v>
                </c:pt>
                <c:pt idx="6">
                  <c:v>15</c:v>
                </c:pt>
                <c:pt idx="7">
                  <c:v>18</c:v>
                </c:pt>
                <c:pt idx="8">
                  <c:v>21</c:v>
                </c:pt>
                <c:pt idx="9">
                  <c:v>22.5</c:v>
                </c:pt>
                <c:pt idx="10">
                  <c:v>24</c:v>
                </c:pt>
                <c:pt idx="11">
                  <c:v>27</c:v>
                </c:pt>
                <c:pt idx="12">
                  <c:v>30.6</c:v>
                </c:pt>
                <c:pt idx="13">
                  <c:v>33.6</c:v>
                </c:pt>
                <c:pt idx="14">
                  <c:v>38.799999999999997</c:v>
                </c:pt>
                <c:pt idx="15">
                  <c:v>43.6</c:v>
                </c:pt>
                <c:pt idx="16">
                  <c:v>47</c:v>
                </c:pt>
                <c:pt idx="17">
                  <c:v>50</c:v>
                </c:pt>
                <c:pt idx="18">
                  <c:v>52.5</c:v>
                </c:pt>
                <c:pt idx="19">
                  <c:v>54.5</c:v>
                </c:pt>
                <c:pt idx="20">
                  <c:v>56</c:v>
                </c:pt>
                <c:pt idx="21">
                  <c:v>57.5</c:v>
                </c:pt>
                <c:pt idx="22">
                  <c:v>60</c:v>
                </c:pt>
                <c:pt idx="23">
                  <c:v>64</c:v>
                </c:pt>
                <c:pt idx="24">
                  <c:v>67</c:v>
                </c:pt>
                <c:pt idx="25">
                  <c:v>71</c:v>
                </c:pt>
                <c:pt idx="26">
                  <c:v>73.3</c:v>
                </c:pt>
                <c:pt idx="27">
                  <c:v>74.7</c:v>
                </c:pt>
                <c:pt idx="28">
                  <c:v>75</c:v>
                </c:pt>
                <c:pt idx="29">
                  <c:v>78</c:v>
                </c:pt>
                <c:pt idx="30">
                  <c:v>79</c:v>
                </c:pt>
                <c:pt idx="31">
                  <c:v>81</c:v>
                </c:pt>
                <c:pt idx="32">
                  <c:v>84.5</c:v>
                </c:pt>
                <c:pt idx="33">
                  <c:v>87.7</c:v>
                </c:pt>
                <c:pt idx="34">
                  <c:v>90</c:v>
                </c:pt>
                <c:pt idx="35">
                  <c:v>93.1</c:v>
                </c:pt>
                <c:pt idx="36">
                  <c:v>96.3</c:v>
                </c:pt>
                <c:pt idx="37">
                  <c:v>99</c:v>
                </c:pt>
                <c:pt idx="38">
                  <c:v>100.6</c:v>
                </c:pt>
                <c:pt idx="39">
                  <c:v>104</c:v>
                </c:pt>
                <c:pt idx="40">
                  <c:v>107.3</c:v>
                </c:pt>
                <c:pt idx="41">
                  <c:v>111</c:v>
                </c:pt>
                <c:pt idx="42">
                  <c:v>114.9</c:v>
                </c:pt>
                <c:pt idx="43">
                  <c:v>118</c:v>
                </c:pt>
                <c:pt idx="44">
                  <c:v>122.9</c:v>
                </c:pt>
              </c:numCache>
            </c:numRef>
          </c:xVal>
          <c:yVal>
            <c:numRef>
              <c:f>'Lower Transect (T2)'!$D$3:$D$47</c:f>
              <c:numCache>
                <c:formatCode>General</c:formatCode>
                <c:ptCount val="45"/>
                <c:pt idx="3">
                  <c:v>99.23</c:v>
                </c:pt>
                <c:pt idx="4">
                  <c:v>99.23</c:v>
                </c:pt>
                <c:pt idx="5">
                  <c:v>99.23</c:v>
                </c:pt>
                <c:pt idx="6">
                  <c:v>99.23</c:v>
                </c:pt>
                <c:pt idx="7">
                  <c:v>99.23</c:v>
                </c:pt>
                <c:pt idx="8">
                  <c:v>99.23</c:v>
                </c:pt>
                <c:pt idx="9">
                  <c:v>99.23</c:v>
                </c:pt>
                <c:pt idx="10">
                  <c:v>99.23</c:v>
                </c:pt>
                <c:pt idx="11">
                  <c:v>99.23</c:v>
                </c:pt>
                <c:pt idx="12">
                  <c:v>99.23</c:v>
                </c:pt>
                <c:pt idx="13">
                  <c:v>99.23</c:v>
                </c:pt>
                <c:pt idx="14">
                  <c:v>99.23</c:v>
                </c:pt>
                <c:pt idx="15">
                  <c:v>99.23</c:v>
                </c:pt>
                <c:pt idx="16">
                  <c:v>99.23</c:v>
                </c:pt>
                <c:pt idx="17">
                  <c:v>99.23</c:v>
                </c:pt>
                <c:pt idx="18">
                  <c:v>99.23</c:v>
                </c:pt>
                <c:pt idx="19">
                  <c:v>99.23</c:v>
                </c:pt>
                <c:pt idx="20">
                  <c:v>99.23</c:v>
                </c:pt>
                <c:pt idx="21">
                  <c:v>99.23</c:v>
                </c:pt>
                <c:pt idx="22">
                  <c:v>99.23</c:v>
                </c:pt>
                <c:pt idx="23">
                  <c:v>99.23</c:v>
                </c:pt>
                <c:pt idx="24">
                  <c:v>99.23</c:v>
                </c:pt>
                <c:pt idx="25">
                  <c:v>99.23</c:v>
                </c:pt>
                <c:pt idx="26">
                  <c:v>99.23</c:v>
                </c:pt>
                <c:pt idx="27">
                  <c:v>99.23</c:v>
                </c:pt>
                <c:pt idx="28">
                  <c:v>99.23</c:v>
                </c:pt>
                <c:pt idx="29">
                  <c:v>99.23</c:v>
                </c:pt>
                <c:pt idx="30">
                  <c:v>99.23</c:v>
                </c:pt>
                <c:pt idx="31">
                  <c:v>99.23</c:v>
                </c:pt>
                <c:pt idx="32">
                  <c:v>99.23</c:v>
                </c:pt>
                <c:pt idx="33">
                  <c:v>99.23</c:v>
                </c:pt>
                <c:pt idx="34">
                  <c:v>99.23</c:v>
                </c:pt>
                <c:pt idx="35">
                  <c:v>99.23</c:v>
                </c:pt>
                <c:pt idx="36">
                  <c:v>99.23</c:v>
                </c:pt>
                <c:pt idx="37">
                  <c:v>99.23</c:v>
                </c:pt>
                <c:pt idx="38">
                  <c:v>99.23</c:v>
                </c:pt>
                <c:pt idx="39">
                  <c:v>99.23</c:v>
                </c:pt>
                <c:pt idx="40">
                  <c:v>99.23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E81-4B2F-85C3-99DB3F545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7888095"/>
        <c:axId val="1087880191"/>
      </c:scatterChart>
      <c:valAx>
        <c:axId val="108788809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Distance Along Transect (feet)</a:t>
                </a:r>
              </a:p>
            </c:rich>
          </c:tx>
          <c:layout>
            <c:manualLayout>
              <c:xMode val="edge"/>
              <c:yMode val="edge"/>
              <c:x val="0.35749730502437199"/>
              <c:y val="0.92206235011990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87880191"/>
        <c:crosses val="autoZero"/>
        <c:crossBetween val="midCat"/>
        <c:majorUnit val="6"/>
      </c:valAx>
      <c:valAx>
        <c:axId val="1087880191"/>
        <c:scaling>
          <c:orientation val="minMax"/>
          <c:max val="102"/>
          <c:min val="94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Relative</a:t>
                </a:r>
                <a:r>
                  <a:rPr lang="en-US" b="1" baseline="0"/>
                  <a:t> Bed Elevation (ft) / Water Depth</a:t>
                </a:r>
                <a:endParaRPr lang="en-US" b="1"/>
              </a:p>
            </c:rich>
          </c:tx>
          <c:layout>
            <c:manualLayout>
              <c:xMode val="edge"/>
              <c:yMode val="edge"/>
              <c:x val="1.7361111111111112E-2"/>
              <c:y val="0.199537063262775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878880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6151907343870423"/>
          <c:y val="3.4353681847675503E-2"/>
          <c:w val="0.45645320980645443"/>
          <c:h val="6.99033723234484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130810</xdr:rowOff>
    </xdr:from>
    <xdr:to>
      <xdr:col>6</xdr:col>
      <xdr:colOff>464820</xdr:colOff>
      <xdr:row>36</xdr:row>
      <xdr:rowOff>85090</xdr:rowOff>
    </xdr:to>
    <xdr:graphicFrame macro="">
      <xdr:nvGraphicFramePr>
        <xdr:cNvPr id="4" name="Chart 3" descr="upper transect graph showing profile elevation.">
          <a:extLst>
            <a:ext uri="{FF2B5EF4-FFF2-40B4-BE49-F238E27FC236}">
              <a16:creationId xmlns:a16="http://schemas.microsoft.com/office/drawing/2014/main" id="{CF571E5B-94EA-4FC8-8BF1-275BC31AB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544830</xdr:colOff>
      <xdr:row>16</xdr:row>
      <xdr:rowOff>120650</xdr:rowOff>
    </xdr:from>
    <xdr:to>
      <xdr:col>15</xdr:col>
      <xdr:colOff>180975</xdr:colOff>
      <xdr:row>35</xdr:row>
      <xdr:rowOff>67310</xdr:rowOff>
    </xdr:to>
    <xdr:graphicFrame macro="">
      <xdr:nvGraphicFramePr>
        <xdr:cNvPr id="2" name="Chart 1" descr="lower transect graph showing profile elevation.">
          <a:extLst>
            <a:ext uri="{FF2B5EF4-FFF2-40B4-BE49-F238E27FC236}">
              <a16:creationId xmlns:a16="http://schemas.microsoft.com/office/drawing/2014/main" id="{E9A8042A-B569-4292-ADDB-5B7837DF3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1668780</xdr:colOff>
      <xdr:row>22</xdr:row>
      <xdr:rowOff>160020</xdr:rowOff>
    </xdr:from>
    <xdr:to>
      <xdr:col>0</xdr:col>
      <xdr:colOff>2049780</xdr:colOff>
      <xdr:row>25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AED9DEF2-8B0F-9523-F6DA-1C66C936533D}"/>
            </a:ext>
          </a:extLst>
        </xdr:cNvPr>
        <xdr:cNvCxnSpPr/>
      </xdr:nvCxnSpPr>
      <xdr:spPr>
        <a:xfrm>
          <a:off x="1668780" y="5250180"/>
          <a:ext cx="381000" cy="5029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1097280</xdr:colOff>
      <xdr:row>20</xdr:row>
      <xdr:rowOff>80010</xdr:rowOff>
    </xdr:from>
    <xdr:to>
      <xdr:col>0</xdr:col>
      <xdr:colOff>2270760</xdr:colOff>
      <xdr:row>22</xdr:row>
      <xdr:rowOff>160020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894E790-8665-6657-8BAD-2DBC0E40F0AC}"/>
            </a:ext>
          </a:extLst>
        </xdr:cNvPr>
        <xdr:cNvSpPr txBox="1"/>
      </xdr:nvSpPr>
      <xdr:spPr>
        <a:xfrm>
          <a:off x="1097280" y="4804410"/>
          <a:ext cx="1173480" cy="4457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~ Station 17' (BF) on tape</a:t>
          </a:r>
        </a:p>
      </xdr:txBody>
    </xdr:sp>
    <xdr:clientData/>
  </xdr:twoCellAnchor>
  <xdr:twoCellAnchor>
    <xdr:from>
      <xdr:col>3</xdr:col>
      <xdr:colOff>365760</xdr:colOff>
      <xdr:row>20</xdr:row>
      <xdr:rowOff>26670</xdr:rowOff>
    </xdr:from>
    <xdr:to>
      <xdr:col>5</xdr:col>
      <xdr:colOff>91440</xdr:colOff>
      <xdr:row>22</xdr:row>
      <xdr:rowOff>106680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1BA3E2B-13BA-4DB1-BACF-CD63E9A763DC}"/>
            </a:ext>
          </a:extLst>
        </xdr:cNvPr>
        <xdr:cNvSpPr txBox="1"/>
      </xdr:nvSpPr>
      <xdr:spPr>
        <a:xfrm>
          <a:off x="4907280" y="4751070"/>
          <a:ext cx="1173480" cy="4457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~ Station 77' (BF) on tape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0.81902</cdr:x>
      <cdr:y>0.46976</cdr:y>
    </cdr:from>
    <cdr:to>
      <cdr:x>0.82527</cdr:x>
      <cdr:y>0.49754</cdr:y>
    </cdr:to>
    <cdr:sp macro="" textlink="">
      <cdr:nvSpPr>
        <cdr:cNvPr id="3" name="Oval 2">
          <a:extLst xmlns:a="http://schemas.openxmlformats.org/drawingml/2006/main">
            <a:ext uri="{FF2B5EF4-FFF2-40B4-BE49-F238E27FC236}">
              <a16:creationId xmlns:a16="http://schemas.microsoft.com/office/drawing/2014/main" id="{12972777-7C9F-0FB3-5E13-7E983BAC0FD8}"/>
            </a:ext>
          </a:extLst>
        </cdr:cNvPr>
        <cdr:cNvSpPr/>
      </cdr:nvSpPr>
      <cdr:spPr>
        <a:xfrm xmlns:a="http://schemas.openxmlformats.org/drawingml/2006/main">
          <a:off x="6322060" y="1696720"/>
          <a:ext cx="48260" cy="10033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0.26621</cdr:x>
      <cdr:y>0.46976</cdr:y>
    </cdr:from>
    <cdr:to>
      <cdr:x>0.27246</cdr:x>
      <cdr:y>0.49754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1ED13694-43B6-7F7F-7499-1E64468914F5}"/>
            </a:ext>
          </a:extLst>
        </cdr:cNvPr>
        <cdr:cNvSpPr/>
      </cdr:nvSpPr>
      <cdr:spPr>
        <a:xfrm xmlns:a="http://schemas.openxmlformats.org/drawingml/2006/main">
          <a:off x="2054860" y="1696720"/>
          <a:ext cx="48260" cy="10033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0.74334</cdr:x>
      <cdr:y>0.30977</cdr:y>
    </cdr:from>
    <cdr:to>
      <cdr:x>0.81507</cdr:x>
      <cdr:y>0.45921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AED9DEF2-8B0F-9523-F6DA-1C66C936533D}"/>
            </a:ext>
          </a:extLst>
        </cdr:cNvPr>
        <cdr:cNvCxnSpPr/>
      </cdr:nvCxnSpPr>
      <cdr:spPr>
        <a:xfrm xmlns:a="http://schemas.openxmlformats.org/drawingml/2006/main">
          <a:off x="5737860" y="1118870"/>
          <a:ext cx="553720" cy="53975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0.12881</cdr:x>
      <cdr:y>0.25538</cdr:y>
    </cdr:from>
    <cdr:to>
      <cdr:x>0.13415</cdr:x>
      <cdr:y>0.28471</cdr:y>
    </cdr:to>
    <cdr:sp macro="" textlink="">
      <cdr:nvSpPr>
        <cdr:cNvPr id="2" name="Oval 1">
          <a:extLst xmlns:a="http://schemas.openxmlformats.org/drawingml/2006/main">
            <a:ext uri="{FF2B5EF4-FFF2-40B4-BE49-F238E27FC236}">
              <a16:creationId xmlns:a16="http://schemas.microsoft.com/office/drawing/2014/main" id="{4A017600-EF11-64A7-ECA3-8DFA30E3DBB2}"/>
            </a:ext>
          </a:extLst>
        </cdr:cNvPr>
        <cdr:cNvSpPr/>
      </cdr:nvSpPr>
      <cdr:spPr>
        <a:xfrm xmlns:a="http://schemas.openxmlformats.org/drawingml/2006/main">
          <a:off x="1163320" y="873760"/>
          <a:ext cx="48260" cy="10033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0.87295</cdr:x>
      <cdr:y>0.26206</cdr:y>
    </cdr:from>
    <cdr:to>
      <cdr:x>0.8783</cdr:x>
      <cdr:y>0.29139</cdr:y>
    </cdr:to>
    <cdr:sp macro="" textlink="">
      <cdr:nvSpPr>
        <cdr:cNvPr id="3" name="Oval 2">
          <a:extLst xmlns:a="http://schemas.openxmlformats.org/drawingml/2006/main">
            <a:ext uri="{FF2B5EF4-FFF2-40B4-BE49-F238E27FC236}">
              <a16:creationId xmlns:a16="http://schemas.microsoft.com/office/drawing/2014/main" id="{28884283-0277-F890-5AC9-4F3112B6D5D6}"/>
            </a:ext>
          </a:extLst>
        </cdr:cNvPr>
        <cdr:cNvSpPr/>
      </cdr:nvSpPr>
      <cdr:spPr>
        <a:xfrm xmlns:a="http://schemas.openxmlformats.org/drawingml/2006/main">
          <a:off x="7884160" y="896620"/>
          <a:ext cx="48260" cy="10033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0.14062</cdr:x>
      <cdr:y>0.22086</cdr:y>
    </cdr:from>
    <cdr:to>
      <cdr:x>0.21472</cdr:x>
      <cdr:y>0.25984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AED9DEF2-8B0F-9523-F6DA-1C66C936533D}"/>
            </a:ext>
          </a:extLst>
        </cdr:cNvPr>
        <cdr:cNvCxnSpPr/>
      </cdr:nvCxnSpPr>
      <cdr:spPr>
        <a:xfrm xmlns:a="http://schemas.openxmlformats.org/drawingml/2006/main" flipH="1">
          <a:off x="1270000" y="755650"/>
          <a:ext cx="669290" cy="13335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0.21993</cdr:x>
      <cdr:y>0.16184</cdr:y>
    </cdr:from>
    <cdr:to>
      <cdr:x>0.34986</cdr:x>
      <cdr:y>0.29213</cdr:y>
    </cdr:to>
    <cdr:sp macro="" textlink="">
      <cdr:nvSpPr>
        <cdr:cNvPr id="7" name="TextBox 5">
          <a:extLst xmlns:a="http://schemas.openxmlformats.org/drawingml/2006/main">
            <a:ext uri="{FF2B5EF4-FFF2-40B4-BE49-F238E27FC236}">
              <a16:creationId xmlns:a16="http://schemas.microsoft.com/office/drawing/2014/main" id="{0894E790-8665-6657-8BAD-2DBC0E40F0AC}"/>
            </a:ext>
          </a:extLst>
        </cdr:cNvPr>
        <cdr:cNvSpPr txBox="1"/>
      </cdr:nvSpPr>
      <cdr:spPr>
        <a:xfrm xmlns:a="http://schemas.openxmlformats.org/drawingml/2006/main">
          <a:off x="1986280" y="553720"/>
          <a:ext cx="1173480" cy="44577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~ Station 4.8 (BF) on tape</a:t>
          </a:r>
        </a:p>
      </cdr:txBody>
    </cdr:sp>
  </cdr:relSizeAnchor>
  <cdr:relSizeAnchor xmlns:cdr="http://schemas.openxmlformats.org/drawingml/2006/chartDrawing">
    <cdr:from>
      <cdr:x>0.88561</cdr:x>
      <cdr:y>0.2899</cdr:y>
    </cdr:from>
    <cdr:to>
      <cdr:x>0.9285</cdr:x>
      <cdr:y>0.42576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4643473A-E0D0-6560-CFEF-7425D775E88C}"/>
            </a:ext>
          </a:extLst>
        </cdr:cNvPr>
        <cdr:cNvCxnSpPr/>
      </cdr:nvCxnSpPr>
      <cdr:spPr>
        <a:xfrm xmlns:a="http://schemas.openxmlformats.org/drawingml/2006/main" flipH="1" flipV="1">
          <a:off x="7998460" y="991870"/>
          <a:ext cx="387350" cy="46482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0.85692</cdr:x>
      <cdr:y>0.43356</cdr:y>
    </cdr:from>
    <cdr:to>
      <cdr:x>0.98685</cdr:x>
      <cdr:y>0.56385</cdr:y>
    </cdr:to>
    <cdr:sp macro="" textlink="">
      <cdr:nvSpPr>
        <cdr:cNvPr id="10" name="TextBox 5">
          <a:extLst xmlns:a="http://schemas.openxmlformats.org/drawingml/2006/main">
            <a:ext uri="{FF2B5EF4-FFF2-40B4-BE49-F238E27FC236}">
              <a16:creationId xmlns:a16="http://schemas.microsoft.com/office/drawing/2014/main" id="{DB0F8985-5138-C765-01AD-FA5F9BFC5972}"/>
            </a:ext>
          </a:extLst>
        </cdr:cNvPr>
        <cdr:cNvSpPr txBox="1"/>
      </cdr:nvSpPr>
      <cdr:spPr>
        <a:xfrm xmlns:a="http://schemas.openxmlformats.org/drawingml/2006/main">
          <a:off x="7739380" y="1483360"/>
          <a:ext cx="1173480" cy="44577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~ Station 114.9 (BF) on tape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60958</xdr:colOff>
      <xdr:row>1</xdr:row>
      <xdr:rowOff>114302</xdr:rowOff>
    </xdr:from>
    <xdr:to>
      <xdr:col>21</xdr:col>
      <xdr:colOff>563879</xdr:colOff>
      <xdr:row>40</xdr:row>
      <xdr:rowOff>154944</xdr:rowOff>
    </xdr:to>
    <xdr:grpSp>
      <xdr:nvGrpSpPr>
        <xdr:cNvPr id="9" name="Group 8" descr="river bank left">
          <a:extLst>
            <a:ext uri="{FF2B5EF4-FFF2-40B4-BE49-F238E27FC236}">
              <a16:creationId xmlns:a16="http://schemas.microsoft.com/office/drawing/2014/main" id="{63C2BDC9-000A-ECDF-44E8-835F4F4F321E}"/>
            </a:ext>
          </a:extLst>
        </xdr:cNvPr>
        <xdr:cNvGrpSpPr/>
      </xdr:nvGrpSpPr>
      <xdr:grpSpPr>
        <a:xfrm>
          <a:off x="7981948" y="295277"/>
          <a:ext cx="5381626" cy="7098667"/>
          <a:chOff x="213358" y="236222"/>
          <a:chExt cx="5379721" cy="7172962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9739BEE-67EE-5E8A-5F50-5FB49AEA42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5400000">
            <a:off x="-683262" y="1132842"/>
            <a:ext cx="7172962" cy="5379721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9127774-A633-414E-86C1-38085633C7ED}"/>
              </a:ext>
            </a:extLst>
          </xdr:cNvPr>
          <xdr:cNvSpPr txBox="1"/>
        </xdr:nvSpPr>
        <xdr:spPr>
          <a:xfrm>
            <a:off x="558572" y="1248730"/>
            <a:ext cx="2271306" cy="96583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Transect</a:t>
            </a:r>
            <a:r>
              <a:rPr lang="en-US" sz="1100" baseline="0"/>
              <a:t> 1 - ~Station 77 on tape (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river left) </a:t>
            </a:r>
            <a:r>
              <a:rPr lang="en-US" sz="1100" baseline="0"/>
              <a:t> = bank full estimate based on established tree canopy; top of distinct bedrock bank</a:t>
            </a:r>
            <a:endParaRPr lang="en-US" sz="1100"/>
          </a:p>
        </xdr:txBody>
      </xdr: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25CF30E1-659D-442A-93A3-3EE273CEEB39}"/>
              </a:ext>
            </a:extLst>
          </xdr:cNvPr>
          <xdr:cNvCxnSpPr/>
        </xdr:nvCxnSpPr>
        <xdr:spPr>
          <a:xfrm>
            <a:off x="1920646" y="2292106"/>
            <a:ext cx="1385482" cy="1608382"/>
          </a:xfrm>
          <a:prstGeom prst="straightConnector1">
            <a:avLst/>
          </a:prstGeom>
          <a:ln w="28575"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453483</xdr:colOff>
      <xdr:row>1</xdr:row>
      <xdr:rowOff>107576</xdr:rowOff>
    </xdr:from>
    <xdr:to>
      <xdr:col>9</xdr:col>
      <xdr:colOff>548733</xdr:colOff>
      <xdr:row>41</xdr:row>
      <xdr:rowOff>129120</xdr:rowOff>
    </xdr:to>
    <xdr:pic>
      <xdr:nvPicPr>
        <xdr:cNvPr id="6" name="Picture 5" descr="river bank right">
          <a:extLst>
            <a:ext uri="{FF2B5EF4-FFF2-40B4-BE49-F238E27FC236}">
              <a16:creationId xmlns:a16="http://schemas.microsoft.com/office/drawing/2014/main" id="{AA01268A-B2A8-B661-6411-ED568C8BE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52347" y="1092700"/>
          <a:ext cx="7193309" cy="5581650"/>
        </a:xfrm>
        <a:prstGeom prst="rect">
          <a:avLst/>
        </a:prstGeom>
      </xdr:spPr>
    </xdr:pic>
    <xdr:clientData/>
  </xdr:twoCellAnchor>
  <xdr:twoCellAnchor>
    <xdr:from>
      <xdr:col>1</xdr:col>
      <xdr:colOff>220400</xdr:colOff>
      <xdr:row>19</xdr:row>
      <xdr:rowOff>98611</xdr:rowOff>
    </xdr:from>
    <xdr:to>
      <xdr:col>5</xdr:col>
      <xdr:colOff>53306</xdr:colOff>
      <xdr:row>24</xdr:row>
      <xdr:rowOff>149142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5FC212E-4685-4801-822C-8F9F87E51C5B}"/>
            </a:ext>
          </a:extLst>
        </xdr:cNvPr>
        <xdr:cNvSpPr txBox="1"/>
      </xdr:nvSpPr>
      <xdr:spPr>
        <a:xfrm>
          <a:off x="830000" y="3505199"/>
          <a:ext cx="2271306" cy="9470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Transect</a:t>
          </a:r>
          <a:r>
            <a:rPr lang="en-US" sz="1100" baseline="0"/>
            <a:t> 1 - ~ 17 on tape 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river right) </a:t>
          </a:r>
          <a:r>
            <a:rPr lang="en-US" sz="1100" baseline="0"/>
            <a:t> = bank full estimate based on established tree canopy; top of distinct bedrock bank</a:t>
          </a:r>
          <a:endParaRPr lang="en-US" sz="1100"/>
        </a:p>
      </xdr:txBody>
    </xdr:sp>
    <xdr:clientData/>
  </xdr:twoCellAnchor>
  <xdr:twoCellAnchor>
    <xdr:from>
      <xdr:col>3</xdr:col>
      <xdr:colOff>325174</xdr:colOff>
      <xdr:row>25</xdr:row>
      <xdr:rowOff>53351</xdr:rowOff>
    </xdr:from>
    <xdr:to>
      <xdr:col>5</xdr:col>
      <xdr:colOff>491456</xdr:colOff>
      <xdr:row>34</xdr:row>
      <xdr:rowOff>16728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53030764-F384-4129-ABA5-B881F4B935E7}"/>
            </a:ext>
          </a:extLst>
        </xdr:cNvPr>
        <xdr:cNvCxnSpPr/>
      </xdr:nvCxnSpPr>
      <xdr:spPr>
        <a:xfrm>
          <a:off x="2153974" y="4535704"/>
          <a:ext cx="1385482" cy="1577024"/>
        </a:xfrm>
        <a:prstGeom prst="straightConnector1">
          <a:avLst/>
        </a:prstGeom>
        <a:ln w="28575"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268282</xdr:colOff>
      <xdr:row>3</xdr:row>
      <xdr:rowOff>85167</xdr:rowOff>
    </xdr:from>
    <xdr:to>
      <xdr:col>28</xdr:col>
      <xdr:colOff>217714</xdr:colOff>
      <xdr:row>56</xdr:row>
      <xdr:rowOff>74686</xdr:rowOff>
    </xdr:to>
    <xdr:grpSp>
      <xdr:nvGrpSpPr>
        <xdr:cNvPr id="7" name="Group 6" descr="river bank left">
          <a:extLst>
            <a:ext uri="{FF2B5EF4-FFF2-40B4-BE49-F238E27FC236}">
              <a16:creationId xmlns:a16="http://schemas.microsoft.com/office/drawing/2014/main" id="{5A44D37C-6EE8-5EF1-434F-AA6BA8B9BE89}"/>
            </a:ext>
          </a:extLst>
        </xdr:cNvPr>
        <xdr:cNvGrpSpPr/>
      </xdr:nvGrpSpPr>
      <xdr:grpSpPr>
        <a:xfrm>
          <a:off x="10021882" y="629997"/>
          <a:ext cx="7262727" cy="9579289"/>
          <a:chOff x="442453" y="444395"/>
          <a:chExt cx="7264632" cy="979754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1D7F507-A5A6-003E-930B-FBA1C33787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5400000">
            <a:off x="-824005" y="1710853"/>
            <a:ext cx="9797548" cy="7264632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CF72000-7E5D-09A0-82F4-3D058C9C3A0C}"/>
              </a:ext>
            </a:extLst>
          </xdr:cNvPr>
          <xdr:cNvSpPr txBox="1"/>
        </xdr:nvSpPr>
        <xdr:spPr>
          <a:xfrm>
            <a:off x="2198915" y="4822372"/>
            <a:ext cx="2188028" cy="87085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Transect</a:t>
            </a:r>
            <a:r>
              <a:rPr lang="en-US" sz="1100" baseline="0"/>
              <a:t> 2 - Station 114.9 on tape (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river left) </a:t>
            </a:r>
            <a:r>
              <a:rPr lang="en-US" sz="1100" baseline="0"/>
              <a:t> = bank full estimate based on established riparian vegetation</a:t>
            </a:r>
            <a:endParaRPr lang="en-US" sz="1100"/>
          </a:p>
        </xdr:txBody>
      </xdr:sp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8C6DE9D7-84DD-7ECF-9250-E725FFF1D13E}"/>
              </a:ext>
            </a:extLst>
          </xdr:cNvPr>
          <xdr:cNvCxnSpPr/>
        </xdr:nvCxnSpPr>
        <xdr:spPr>
          <a:xfrm flipH="1">
            <a:off x="2188029" y="5878286"/>
            <a:ext cx="925285" cy="478971"/>
          </a:xfrm>
          <a:prstGeom prst="straightConnector1">
            <a:avLst/>
          </a:prstGeom>
          <a:ln w="28575"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32659</xdr:colOff>
      <xdr:row>2</xdr:row>
      <xdr:rowOff>130631</xdr:rowOff>
    </xdr:from>
    <xdr:to>
      <xdr:col>14</xdr:col>
      <xdr:colOff>87086</xdr:colOff>
      <xdr:row>55</xdr:row>
      <xdr:rowOff>119743</xdr:rowOff>
    </xdr:to>
    <xdr:grpSp>
      <xdr:nvGrpSpPr>
        <xdr:cNvPr id="13" name="Group 12" descr="river bank right">
          <a:extLst>
            <a:ext uri="{FF2B5EF4-FFF2-40B4-BE49-F238E27FC236}">
              <a16:creationId xmlns:a16="http://schemas.microsoft.com/office/drawing/2014/main" id="{437B9B70-FF2B-8DB9-DBD3-50946ED449F2}"/>
            </a:ext>
          </a:extLst>
        </xdr:cNvPr>
        <xdr:cNvGrpSpPr/>
      </xdr:nvGrpSpPr>
      <xdr:grpSpPr>
        <a:xfrm>
          <a:off x="1249954" y="496391"/>
          <a:ext cx="7373437" cy="9578882"/>
          <a:chOff x="1251859" y="500745"/>
          <a:chExt cx="7369627" cy="9797141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D3325BD4-6B9F-CFE2-E373-D53F6E934F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5400000">
            <a:off x="48987" y="1725388"/>
            <a:ext cx="9797141" cy="7347856"/>
          </a:xfrm>
          <a:prstGeom prst="rect">
            <a:avLst/>
          </a:prstGeom>
        </xdr:spPr>
      </xdr:pic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BAF20EFA-46BB-4FC9-A7C9-2AA0E8ADA14F}"/>
              </a:ext>
            </a:extLst>
          </xdr:cNvPr>
          <xdr:cNvSpPr txBox="1"/>
        </xdr:nvSpPr>
        <xdr:spPr>
          <a:xfrm>
            <a:off x="1251859" y="4299859"/>
            <a:ext cx="2188028" cy="94705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Transect</a:t>
            </a:r>
            <a:r>
              <a:rPr lang="en-US" sz="1100" baseline="0"/>
              <a:t> 2 - ~ Station 4.8 on tape (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river right) </a:t>
            </a:r>
            <a:r>
              <a:rPr lang="en-US" sz="1100" baseline="0"/>
              <a:t> = bank full estimate at edge/top of bank terrace and established forest canopy vegetation</a:t>
            </a:r>
            <a:endParaRPr lang="en-US" sz="1100"/>
          </a:p>
        </xdr:txBody>
      </xdr: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7A977C6F-B269-478F-97A3-E62597177D33}"/>
              </a:ext>
            </a:extLst>
          </xdr:cNvPr>
          <xdr:cNvCxnSpPr/>
        </xdr:nvCxnSpPr>
        <xdr:spPr>
          <a:xfrm>
            <a:off x="2960915" y="5323116"/>
            <a:ext cx="1121228" cy="304798"/>
          </a:xfrm>
          <a:prstGeom prst="straightConnector1">
            <a:avLst/>
          </a:prstGeom>
          <a:ln w="28575">
            <a:solidFill>
              <a:schemeClr val="bg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45FC-DA16-4659-ABD5-1B9B611489F4}">
  <sheetPr>
    <tabColor indexed="47"/>
  </sheetPr>
  <dimension ref="A1:D126"/>
  <sheetViews>
    <sheetView topLeftCell="A30" zoomScaleNormal="100" workbookViewId="0">
      <selection activeCell="A65" sqref="A65:C65"/>
    </sheetView>
  </sheetViews>
  <sheetFormatPr defaultRowHeight="14.4"/>
  <cols>
    <col min="1" max="1" width="35.77734375" bestFit="1" customWidth="1"/>
    <col min="2" max="2" width="95.21875" customWidth="1"/>
    <col min="3" max="3" width="23.77734375" customWidth="1"/>
  </cols>
  <sheetData>
    <row r="1" spans="1:2">
      <c r="A1" s="17" t="s">
        <v>34</v>
      </c>
      <c r="B1" s="16" t="s">
        <v>59</v>
      </c>
    </row>
    <row r="2" spans="1:2">
      <c r="A2" s="17" t="s">
        <v>88</v>
      </c>
      <c r="B2" s="16" t="s">
        <v>89</v>
      </c>
    </row>
    <row r="3" spans="1:2">
      <c r="A3" s="17" t="s">
        <v>90</v>
      </c>
      <c r="B3" s="16" t="s">
        <v>91</v>
      </c>
    </row>
    <row r="4" spans="1:2">
      <c r="A4" s="17" t="s">
        <v>28</v>
      </c>
      <c r="B4" s="16" t="s">
        <v>35</v>
      </c>
    </row>
    <row r="5" spans="1:2">
      <c r="A5" s="17" t="s">
        <v>37</v>
      </c>
      <c r="B5" s="16" t="s">
        <v>38</v>
      </c>
    </row>
    <row r="6" spans="1:2">
      <c r="A6" s="17" t="s">
        <v>36</v>
      </c>
      <c r="B6" s="20">
        <v>44798</v>
      </c>
    </row>
    <row r="7" spans="1:2">
      <c r="A7" s="17" t="s">
        <v>60</v>
      </c>
      <c r="B7" s="16">
        <v>64</v>
      </c>
    </row>
    <row r="11" spans="1:2">
      <c r="A11" s="17" t="s">
        <v>29</v>
      </c>
      <c r="B11" s="17" t="s">
        <v>30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45</v>
      </c>
      <c r="B14" t="s">
        <v>46</v>
      </c>
    </row>
    <row r="16" spans="1:2">
      <c r="A16" s="17" t="s">
        <v>31</v>
      </c>
      <c r="B16" s="17" t="s">
        <v>32</v>
      </c>
    </row>
    <row r="17" spans="1:3">
      <c r="A17" t="s">
        <v>5</v>
      </c>
      <c r="B17" t="s">
        <v>43</v>
      </c>
    </row>
    <row r="18" spans="1:3">
      <c r="A18" t="s">
        <v>44</v>
      </c>
      <c r="B18" t="s">
        <v>61</v>
      </c>
    </row>
    <row r="19" spans="1:3">
      <c r="A19" t="s">
        <v>4</v>
      </c>
      <c r="B19" t="s">
        <v>62</v>
      </c>
    </row>
    <row r="20" spans="1:3">
      <c r="A20" t="s">
        <v>16</v>
      </c>
      <c r="B20" t="s">
        <v>23</v>
      </c>
    </row>
    <row r="21" spans="1:3">
      <c r="A21" t="s">
        <v>17</v>
      </c>
      <c r="B21" t="s">
        <v>22</v>
      </c>
    </row>
    <row r="22" spans="1:3">
      <c r="A22" t="s">
        <v>18</v>
      </c>
      <c r="B22" t="s">
        <v>21</v>
      </c>
    </row>
    <row r="23" spans="1:3">
      <c r="A23" t="s">
        <v>19</v>
      </c>
      <c r="B23" t="s">
        <v>92</v>
      </c>
    </row>
    <row r="24" spans="1:3">
      <c r="A24" t="s">
        <v>20</v>
      </c>
      <c r="B24" t="s">
        <v>94</v>
      </c>
    </row>
    <row r="26" spans="1:3">
      <c r="A26" s="18" t="s">
        <v>33</v>
      </c>
      <c r="B26" s="18" t="s">
        <v>48</v>
      </c>
      <c r="C26" s="18" t="s">
        <v>51</v>
      </c>
    </row>
    <row r="27" spans="1:3">
      <c r="A27" s="52" t="s">
        <v>47</v>
      </c>
      <c r="B27" s="52"/>
      <c r="C27" s="52"/>
    </row>
    <row r="28" spans="1:3">
      <c r="A28" t="s">
        <v>0</v>
      </c>
      <c r="B28" t="s">
        <v>50</v>
      </c>
      <c r="C28" t="s">
        <v>52</v>
      </c>
    </row>
    <row r="29" spans="1:3">
      <c r="A29" t="s">
        <v>4</v>
      </c>
      <c r="B29" t="s">
        <v>63</v>
      </c>
      <c r="C29" t="s">
        <v>52</v>
      </c>
    </row>
    <row r="30" spans="1:3">
      <c r="A30" t="s">
        <v>8</v>
      </c>
      <c r="B30" s="19" t="s">
        <v>64</v>
      </c>
      <c r="C30" t="s">
        <v>52</v>
      </c>
    </row>
    <row r="31" spans="1:3">
      <c r="A31" t="s">
        <v>1</v>
      </c>
      <c r="B31" t="s">
        <v>69</v>
      </c>
      <c r="C31" t="s">
        <v>52</v>
      </c>
    </row>
    <row r="32" spans="1:3">
      <c r="A32" t="s">
        <v>6</v>
      </c>
      <c r="B32" s="19" t="s">
        <v>65</v>
      </c>
      <c r="C32" t="s">
        <v>52</v>
      </c>
    </row>
    <row r="33" spans="1:3">
      <c r="A33" t="s">
        <v>27</v>
      </c>
      <c r="B33" s="19" t="s">
        <v>66</v>
      </c>
      <c r="C33" t="s">
        <v>52</v>
      </c>
    </row>
    <row r="34" spans="1:3">
      <c r="A34" t="s">
        <v>2</v>
      </c>
      <c r="B34" s="19" t="s">
        <v>68</v>
      </c>
      <c r="C34" t="s">
        <v>53</v>
      </c>
    </row>
    <row r="35" spans="1:3">
      <c r="A35" t="s">
        <v>30</v>
      </c>
      <c r="B35" s="19" t="s">
        <v>54</v>
      </c>
      <c r="C35" t="s">
        <v>57</v>
      </c>
    </row>
    <row r="36" spans="1:3">
      <c r="A36" t="s">
        <v>15</v>
      </c>
      <c r="B36" s="19" t="s">
        <v>55</v>
      </c>
      <c r="C36" t="s">
        <v>57</v>
      </c>
    </row>
    <row r="37" spans="1:3">
      <c r="A37" t="s">
        <v>24</v>
      </c>
      <c r="B37" s="19" t="s">
        <v>56</v>
      </c>
      <c r="C37" t="s">
        <v>57</v>
      </c>
    </row>
    <row r="38" spans="1:3">
      <c r="A38" t="s">
        <v>9</v>
      </c>
      <c r="B38" s="19" t="s">
        <v>84</v>
      </c>
      <c r="C38" t="s">
        <v>57</v>
      </c>
    </row>
    <row r="39" spans="1:3">
      <c r="A39" t="s">
        <v>78</v>
      </c>
      <c r="B39" s="19" t="s">
        <v>80</v>
      </c>
      <c r="C39" t="s">
        <v>83</v>
      </c>
    </row>
    <row r="40" spans="1:3">
      <c r="B40" s="19"/>
    </row>
    <row r="41" spans="1:3">
      <c r="B41" s="50" t="s">
        <v>139</v>
      </c>
    </row>
    <row r="42" spans="1:3">
      <c r="A42" s="48" t="s">
        <v>116</v>
      </c>
      <c r="B42" s="46" t="s">
        <v>50</v>
      </c>
      <c r="C42" t="s">
        <v>52</v>
      </c>
    </row>
    <row r="43" spans="1:3">
      <c r="A43" s="49" t="s">
        <v>126</v>
      </c>
      <c r="B43" s="47" t="s">
        <v>135</v>
      </c>
      <c r="C43" t="s">
        <v>52</v>
      </c>
    </row>
    <row r="44" spans="1:3">
      <c r="A44" s="49" t="s">
        <v>118</v>
      </c>
      <c r="B44" s="47" t="s">
        <v>136</v>
      </c>
      <c r="C44" t="s">
        <v>138</v>
      </c>
    </row>
    <row r="45" spans="1:3">
      <c r="A45" s="49" t="s">
        <v>119</v>
      </c>
      <c r="B45" s="47" t="s">
        <v>137</v>
      </c>
      <c r="C45" t="s">
        <v>138</v>
      </c>
    </row>
    <row r="46" spans="1:3">
      <c r="A46" s="52" t="s">
        <v>58</v>
      </c>
      <c r="B46" s="52"/>
      <c r="C46" s="52"/>
    </row>
    <row r="47" spans="1:3">
      <c r="A47" t="s">
        <v>0</v>
      </c>
      <c r="B47" t="s">
        <v>50</v>
      </c>
      <c r="C47" t="s">
        <v>52</v>
      </c>
    </row>
    <row r="48" spans="1:3">
      <c r="A48" t="s">
        <v>4</v>
      </c>
      <c r="B48" t="s">
        <v>63</v>
      </c>
      <c r="C48" t="s">
        <v>52</v>
      </c>
    </row>
    <row r="49" spans="1:4">
      <c r="A49" t="s">
        <v>8</v>
      </c>
      <c r="B49" s="19" t="s">
        <v>64</v>
      </c>
      <c r="C49" t="s">
        <v>52</v>
      </c>
    </row>
    <row r="50" spans="1:4">
      <c r="A50" t="s">
        <v>6</v>
      </c>
      <c r="B50" s="19" t="s">
        <v>65</v>
      </c>
      <c r="C50" t="s">
        <v>52</v>
      </c>
      <c r="D50" s="19"/>
    </row>
    <row r="51" spans="1:4">
      <c r="A51" t="s">
        <v>27</v>
      </c>
      <c r="B51" s="19" t="s">
        <v>66</v>
      </c>
      <c r="C51" t="s">
        <v>52</v>
      </c>
    </row>
    <row r="52" spans="1:4">
      <c r="A52" t="s">
        <v>1</v>
      </c>
      <c r="B52" t="s">
        <v>67</v>
      </c>
      <c r="C52" t="s">
        <v>52</v>
      </c>
    </row>
    <row r="53" spans="1:4">
      <c r="A53" t="s">
        <v>2</v>
      </c>
      <c r="B53" s="19" t="s">
        <v>68</v>
      </c>
      <c r="C53" t="s">
        <v>53</v>
      </c>
    </row>
    <row r="54" spans="1:4">
      <c r="A54" t="s">
        <v>30</v>
      </c>
      <c r="B54" s="19" t="s">
        <v>54</v>
      </c>
      <c r="C54" t="s">
        <v>57</v>
      </c>
    </row>
    <row r="55" spans="1:4">
      <c r="A55" t="s">
        <v>15</v>
      </c>
      <c r="B55" s="19" t="s">
        <v>55</v>
      </c>
      <c r="C55" t="s">
        <v>57</v>
      </c>
    </row>
    <row r="56" spans="1:4">
      <c r="A56" t="s">
        <v>24</v>
      </c>
      <c r="B56" s="19" t="s">
        <v>56</v>
      </c>
      <c r="C56" t="s">
        <v>57</v>
      </c>
    </row>
    <row r="57" spans="1:4">
      <c r="A57" t="s">
        <v>70</v>
      </c>
      <c r="B57" s="19" t="s">
        <v>84</v>
      </c>
      <c r="C57" t="s">
        <v>57</v>
      </c>
    </row>
    <row r="58" spans="1:4">
      <c r="A58" t="s">
        <v>78</v>
      </c>
      <c r="B58" s="19" t="s">
        <v>80</v>
      </c>
      <c r="C58" t="s">
        <v>83</v>
      </c>
    </row>
    <row r="59" spans="1:4">
      <c r="B59" s="19"/>
    </row>
    <row r="60" spans="1:4">
      <c r="B60" s="50" t="s">
        <v>139</v>
      </c>
    </row>
    <row r="61" spans="1:4">
      <c r="A61" s="48" t="s">
        <v>116</v>
      </c>
      <c r="B61" s="46" t="s">
        <v>50</v>
      </c>
      <c r="C61" t="s">
        <v>52</v>
      </c>
    </row>
    <row r="62" spans="1:4">
      <c r="A62" s="49" t="s">
        <v>126</v>
      </c>
      <c r="B62" s="47" t="s">
        <v>135</v>
      </c>
      <c r="C62" t="s">
        <v>52</v>
      </c>
    </row>
    <row r="63" spans="1:4">
      <c r="A63" s="49" t="s">
        <v>118</v>
      </c>
      <c r="B63" s="47" t="s">
        <v>136</v>
      </c>
      <c r="C63" t="s">
        <v>138</v>
      </c>
    </row>
    <row r="64" spans="1:4">
      <c r="A64" s="49" t="s">
        <v>119</v>
      </c>
      <c r="B64" s="47" t="s">
        <v>137</v>
      </c>
      <c r="C64" t="s">
        <v>138</v>
      </c>
    </row>
    <row r="65" spans="1:4">
      <c r="A65" s="52" t="s">
        <v>93</v>
      </c>
      <c r="B65" s="52"/>
      <c r="C65" s="52"/>
      <c r="D65" s="19"/>
    </row>
    <row r="66" spans="1:4">
      <c r="A66" t="s">
        <v>70</v>
      </c>
      <c r="B66" s="19" t="s">
        <v>73</v>
      </c>
      <c r="C66" t="s">
        <v>57</v>
      </c>
    </row>
    <row r="67" spans="1:4">
      <c r="A67" t="s">
        <v>71</v>
      </c>
      <c r="B67" s="19" t="s">
        <v>74</v>
      </c>
      <c r="C67" t="s">
        <v>83</v>
      </c>
    </row>
    <row r="68" spans="1:4">
      <c r="A68" t="s">
        <v>72</v>
      </c>
      <c r="B68" s="19" t="s">
        <v>75</v>
      </c>
      <c r="C68" t="s">
        <v>83</v>
      </c>
    </row>
    <row r="71" spans="1:4">
      <c r="D71" s="19"/>
    </row>
    <row r="77" spans="1:4">
      <c r="D77" s="19"/>
    </row>
    <row r="83" spans="4:4">
      <c r="D83" s="19"/>
    </row>
    <row r="89" spans="4:4">
      <c r="D89" s="19"/>
    </row>
    <row r="95" spans="4:4">
      <c r="D95" s="19"/>
    </row>
    <row r="101" spans="1:4">
      <c r="D101" s="19"/>
    </row>
    <row r="107" spans="1:4">
      <c r="A107" s="15"/>
    </row>
    <row r="108" spans="1:4">
      <c r="D108" s="19"/>
    </row>
    <row r="114" spans="4:4">
      <c r="D114" s="19"/>
    </row>
    <row r="120" spans="4:4">
      <c r="D120" s="19"/>
    </row>
    <row r="126" spans="4:4">
      <c r="D126" s="19"/>
    </row>
  </sheetData>
  <mergeCells count="3">
    <mergeCell ref="A65:C65"/>
    <mergeCell ref="A27:C27"/>
    <mergeCell ref="A46:C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AC96"/>
  <sheetViews>
    <sheetView workbookViewId="0">
      <pane ySplit="2" topLeftCell="A3" activePane="bottomLeft" state="frozen"/>
      <selection pane="bottomLeft" activeCell="I5" sqref="I5"/>
    </sheetView>
  </sheetViews>
  <sheetFormatPr defaultColWidth="9.21875" defaultRowHeight="13.2"/>
  <cols>
    <col min="1" max="2" width="9.21875" style="1"/>
    <col min="3" max="3" width="20.5546875" style="1" customWidth="1"/>
    <col min="4" max="4" width="11.77734375" style="1" customWidth="1"/>
    <col min="5" max="5" width="12.5546875" style="1" customWidth="1"/>
    <col min="6" max="6" width="16.21875" style="10" customWidth="1"/>
    <col min="7" max="7" width="9.77734375" style="1" customWidth="1"/>
    <col min="8" max="8" width="17.21875" style="1" customWidth="1"/>
    <col min="9" max="9" width="11.77734375" style="1" customWidth="1"/>
    <col min="10" max="10" width="12.77734375" style="1" bestFit="1" customWidth="1"/>
    <col min="11" max="11" width="9.21875" style="1"/>
    <col min="12" max="12" width="20.77734375" style="1" customWidth="1"/>
    <col min="13" max="13" width="15.44140625" style="1" customWidth="1"/>
    <col min="14" max="14" width="9.21875" style="1"/>
    <col min="15" max="15" width="10.44140625" style="1" customWidth="1"/>
    <col min="16" max="16" width="13" style="1" customWidth="1"/>
    <col min="17" max="17" width="19" style="1" customWidth="1"/>
    <col min="18" max="19" width="9.21875" style="1"/>
    <col min="20" max="20" width="17.21875" style="1" customWidth="1"/>
    <col min="21" max="21" width="12.77734375" style="1" customWidth="1"/>
    <col min="22" max="22" width="19.5546875" style="1" bestFit="1" customWidth="1"/>
    <col min="23" max="24" width="9.21875" style="1"/>
    <col min="25" max="25" width="4.21875" style="1" customWidth="1"/>
    <col min="26" max="26" width="12.77734375" style="1" customWidth="1"/>
    <col min="27" max="27" width="19.5546875" style="1" bestFit="1" customWidth="1"/>
    <col min="28" max="16384" width="9.21875" style="1"/>
  </cols>
  <sheetData>
    <row r="1" spans="1:29" ht="15.75" customHeight="1">
      <c r="A1" s="2" t="s">
        <v>5</v>
      </c>
      <c r="B1" s="2">
        <v>102.81</v>
      </c>
      <c r="C1" s="2"/>
      <c r="D1" s="2" t="s">
        <v>7</v>
      </c>
      <c r="E1" s="2">
        <v>5.62</v>
      </c>
      <c r="P1" s="53" t="s">
        <v>127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5"/>
    </row>
    <row r="2" spans="1:29" s="2" customFormat="1">
      <c r="A2" s="2" t="s">
        <v>0</v>
      </c>
      <c r="B2" s="2" t="s">
        <v>4</v>
      </c>
      <c r="C2" s="2" t="s">
        <v>8</v>
      </c>
      <c r="D2" s="2" t="s">
        <v>1</v>
      </c>
      <c r="E2" s="2" t="s">
        <v>49</v>
      </c>
      <c r="F2" s="11" t="s">
        <v>26</v>
      </c>
      <c r="G2" s="2" t="s">
        <v>2</v>
      </c>
      <c r="H2" s="2" t="s">
        <v>30</v>
      </c>
      <c r="I2" s="2" t="s">
        <v>15</v>
      </c>
      <c r="J2" s="2" t="s">
        <v>24</v>
      </c>
      <c r="L2" s="2" t="s">
        <v>79</v>
      </c>
      <c r="M2" s="2" t="s">
        <v>78</v>
      </c>
      <c r="P2" s="41" t="s">
        <v>116</v>
      </c>
      <c r="Q2" s="2" t="s">
        <v>126</v>
      </c>
      <c r="R2" s="2" t="s">
        <v>118</v>
      </c>
      <c r="S2" s="2" t="s">
        <v>119</v>
      </c>
      <c r="U2" s="2" t="s">
        <v>116</v>
      </c>
      <c r="V2" s="2" t="s">
        <v>126</v>
      </c>
      <c r="W2" s="2" t="s">
        <v>118</v>
      </c>
      <c r="X2" s="2" t="s">
        <v>119</v>
      </c>
      <c r="Z2" s="2" t="s">
        <v>116</v>
      </c>
      <c r="AA2" s="2" t="s">
        <v>126</v>
      </c>
      <c r="AB2" s="2" t="s">
        <v>118</v>
      </c>
      <c r="AC2" s="42" t="s">
        <v>119</v>
      </c>
    </row>
    <row r="3" spans="1:29" ht="15" customHeight="1">
      <c r="A3" s="1">
        <v>1</v>
      </c>
      <c r="B3" s="1">
        <v>3.05</v>
      </c>
      <c r="C3" s="1">
        <f>B$1-B3</f>
        <v>99.76</v>
      </c>
      <c r="D3" s="1">
        <v>0</v>
      </c>
      <c r="G3" s="1">
        <v>0</v>
      </c>
      <c r="J3" s="4"/>
      <c r="L3" s="1" t="s">
        <v>81</v>
      </c>
      <c r="M3" s="1">
        <f>'Upper Transect (T1)'!A35-'Upper Transect (T1)'!A8</f>
        <v>60</v>
      </c>
      <c r="P3" s="33"/>
      <c r="AC3" s="34"/>
    </row>
    <row r="4" spans="1:29" ht="14.7" customHeight="1">
      <c r="A4" s="1">
        <v>2.6</v>
      </c>
      <c r="B4" s="1">
        <v>3.95</v>
      </c>
      <c r="C4" s="1">
        <f t="shared" ref="C4:C37" si="0">B$1-B4</f>
        <v>98.86</v>
      </c>
      <c r="D4" s="1">
        <v>0</v>
      </c>
      <c r="G4" s="1">
        <v>0</v>
      </c>
      <c r="I4" s="2"/>
      <c r="J4" s="2"/>
      <c r="L4" s="1" t="s">
        <v>82</v>
      </c>
      <c r="M4" s="1">
        <f>A34-A10</f>
        <v>54</v>
      </c>
      <c r="P4" s="56" t="s">
        <v>120</v>
      </c>
      <c r="Q4" s="57"/>
      <c r="R4" s="57"/>
      <c r="S4" s="57"/>
      <c r="T4" s="2"/>
      <c r="U4" s="57" t="s">
        <v>128</v>
      </c>
      <c r="V4" s="57"/>
      <c r="W4" s="57"/>
      <c r="X4" s="57"/>
      <c r="Z4" s="57" t="s">
        <v>129</v>
      </c>
      <c r="AA4" s="57"/>
      <c r="AB4" s="57"/>
      <c r="AC4" s="58"/>
    </row>
    <row r="5" spans="1:29">
      <c r="A5" s="1">
        <v>6</v>
      </c>
      <c r="B5" s="1">
        <v>4.26</v>
      </c>
      <c r="C5" s="1">
        <f t="shared" si="0"/>
        <v>98.55</v>
      </c>
      <c r="D5" s="1">
        <v>0</v>
      </c>
      <c r="G5" s="1">
        <v>0</v>
      </c>
      <c r="I5" s="2"/>
      <c r="J5" s="2"/>
      <c r="K5" s="5"/>
      <c r="L5" s="1" t="s">
        <v>3</v>
      </c>
      <c r="M5" s="1">
        <f>(M4/M3)*100</f>
        <v>90</v>
      </c>
      <c r="P5" s="33">
        <f t="shared" ref="P5:P37" si="1">A5</f>
        <v>6</v>
      </c>
      <c r="Q5" s="3">
        <f>C5</f>
        <v>98.55</v>
      </c>
      <c r="R5" s="3">
        <f>P5*Q6</f>
        <v>585</v>
      </c>
      <c r="S5" s="3">
        <f>Q5*P6</f>
        <v>985.5</v>
      </c>
      <c r="AC5" s="34"/>
    </row>
    <row r="6" spans="1:29">
      <c r="A6" s="1">
        <v>10</v>
      </c>
      <c r="B6" s="1">
        <v>5.31</v>
      </c>
      <c r="C6" s="1">
        <f t="shared" si="0"/>
        <v>97.5</v>
      </c>
      <c r="D6" s="1">
        <v>0</v>
      </c>
      <c r="G6" s="1">
        <v>0</v>
      </c>
      <c r="I6" s="2"/>
      <c r="J6" s="2"/>
      <c r="P6" s="33">
        <f t="shared" si="1"/>
        <v>10</v>
      </c>
      <c r="Q6" s="3">
        <f t="shared" ref="Q6:Q37" si="2">C6</f>
        <v>97.5</v>
      </c>
      <c r="R6" s="3">
        <f t="shared" ref="R6:R36" si="3">P6*Q7</f>
        <v>979.80000000000007</v>
      </c>
      <c r="S6" s="3">
        <f t="shared" ref="S6:S36" si="4">Q6*P7</f>
        <v>1365</v>
      </c>
      <c r="V6" s="2"/>
      <c r="AA6" s="2"/>
      <c r="AC6" s="34"/>
    </row>
    <row r="7" spans="1:29">
      <c r="A7" s="1">
        <v>14</v>
      </c>
      <c r="B7" s="1">
        <v>4.83</v>
      </c>
      <c r="C7" s="1">
        <f t="shared" si="0"/>
        <v>97.98</v>
      </c>
      <c r="D7" s="1">
        <v>0</v>
      </c>
      <c r="G7" s="4">
        <v>0</v>
      </c>
      <c r="I7" s="4"/>
      <c r="P7" s="33">
        <f t="shared" si="1"/>
        <v>14</v>
      </c>
      <c r="Q7" s="3">
        <f t="shared" si="2"/>
        <v>97.98</v>
      </c>
      <c r="R7" s="3">
        <f t="shared" si="3"/>
        <v>1371.44</v>
      </c>
      <c r="S7" s="3">
        <f t="shared" si="4"/>
        <v>1665.66</v>
      </c>
      <c r="AC7" s="34"/>
    </row>
    <row r="8" spans="1:29">
      <c r="A8" s="25">
        <v>17</v>
      </c>
      <c r="B8" s="25">
        <v>4.8499999999999996</v>
      </c>
      <c r="C8" s="25">
        <f>B$1-B8</f>
        <v>97.960000000000008</v>
      </c>
      <c r="D8" s="25">
        <v>0</v>
      </c>
      <c r="E8" s="25"/>
      <c r="F8" s="26">
        <f>(C8+C35)/2</f>
        <v>97.985000000000014</v>
      </c>
      <c r="G8" s="25">
        <v>0</v>
      </c>
      <c r="H8" s="25" t="s">
        <v>25</v>
      </c>
      <c r="P8" s="33">
        <f t="shared" si="1"/>
        <v>17</v>
      </c>
      <c r="Q8" s="3">
        <f t="shared" si="2"/>
        <v>97.960000000000008</v>
      </c>
      <c r="R8" s="3">
        <f>P8*Q9</f>
        <v>1655.29</v>
      </c>
      <c r="S8" s="3">
        <f t="shared" si="4"/>
        <v>1920.0160000000003</v>
      </c>
      <c r="T8" s="1" t="s">
        <v>25</v>
      </c>
      <c r="U8" s="1">
        <f t="shared" ref="U8:V35" si="5">P8</f>
        <v>17</v>
      </c>
      <c r="V8" s="3">
        <f>Q8</f>
        <v>97.960000000000008</v>
      </c>
      <c r="W8" s="3">
        <f>U8*V9</f>
        <v>1655.29</v>
      </c>
      <c r="X8" s="3">
        <f>V8*U9</f>
        <v>1920.0160000000003</v>
      </c>
      <c r="AC8" s="34"/>
    </row>
    <row r="9" spans="1:29">
      <c r="A9" s="1">
        <v>19.600000000000001</v>
      </c>
      <c r="B9" s="1">
        <v>5.44</v>
      </c>
      <c r="C9" s="1">
        <f t="shared" si="0"/>
        <v>97.37</v>
      </c>
      <c r="D9" s="1">
        <v>0</v>
      </c>
      <c r="G9" s="1">
        <v>0</v>
      </c>
      <c r="P9" s="33">
        <f t="shared" si="1"/>
        <v>19.600000000000001</v>
      </c>
      <c r="Q9" s="3">
        <f t="shared" si="2"/>
        <v>97.37</v>
      </c>
      <c r="R9" s="3">
        <f>P9*Q10</f>
        <v>1905.5120000000002</v>
      </c>
      <c r="S9" s="3">
        <f t="shared" si="4"/>
        <v>2044.77</v>
      </c>
      <c r="U9" s="1">
        <f t="shared" si="5"/>
        <v>19.600000000000001</v>
      </c>
      <c r="V9" s="3">
        <f>Q9</f>
        <v>97.37</v>
      </c>
      <c r="W9" s="3">
        <f>U9*V10</f>
        <v>1905.5120000000002</v>
      </c>
      <c r="X9" s="3">
        <f t="shared" ref="X9:X35" si="6">V9*U10</f>
        <v>2044.77</v>
      </c>
      <c r="AC9" s="34"/>
    </row>
    <row r="10" spans="1:29">
      <c r="A10" s="27">
        <v>21</v>
      </c>
      <c r="B10" s="27">
        <v>5.59</v>
      </c>
      <c r="C10" s="27">
        <f>B$1-B10</f>
        <v>97.22</v>
      </c>
      <c r="D10" s="27">
        <v>0</v>
      </c>
      <c r="E10" s="27"/>
      <c r="F10" s="28"/>
      <c r="G10" s="27">
        <v>0</v>
      </c>
      <c r="H10" s="27" t="s">
        <v>76</v>
      </c>
      <c r="I10" s="1" t="s">
        <v>16</v>
      </c>
      <c r="J10" s="1">
        <v>1</v>
      </c>
      <c r="P10" s="33">
        <f t="shared" si="1"/>
        <v>21</v>
      </c>
      <c r="Q10" s="3">
        <f t="shared" si="2"/>
        <v>97.22</v>
      </c>
      <c r="R10" s="3">
        <f t="shared" si="3"/>
        <v>2027.55</v>
      </c>
      <c r="S10" s="3">
        <f t="shared" si="4"/>
        <v>2333.2799999999997</v>
      </c>
      <c r="T10" s="1" t="s">
        <v>130</v>
      </c>
      <c r="U10" s="1">
        <f t="shared" si="5"/>
        <v>21</v>
      </c>
      <c r="V10" s="3">
        <f t="shared" si="5"/>
        <v>97.22</v>
      </c>
      <c r="W10" s="3">
        <f t="shared" ref="W10:W35" si="7">U10*V11</f>
        <v>2027.55</v>
      </c>
      <c r="X10" s="3">
        <f t="shared" si="6"/>
        <v>2333.2799999999997</v>
      </c>
      <c r="Z10" s="1">
        <f t="shared" ref="Z10:AA25" si="8">U10</f>
        <v>21</v>
      </c>
      <c r="AA10" s="3">
        <f t="shared" si="8"/>
        <v>97.22</v>
      </c>
      <c r="AB10" s="3">
        <f>Z10*AA11</f>
        <v>2027.55</v>
      </c>
      <c r="AC10" s="38">
        <f t="shared" ref="AC10:AC34" si="9">AA10*Z11</f>
        <v>2333.2799999999997</v>
      </c>
    </row>
    <row r="11" spans="1:29">
      <c r="A11" s="1">
        <v>24</v>
      </c>
      <c r="B11" s="1">
        <v>6.26</v>
      </c>
      <c r="C11" s="1">
        <f t="shared" si="0"/>
        <v>96.55</v>
      </c>
      <c r="D11" s="1">
        <v>0.6</v>
      </c>
      <c r="G11" s="1">
        <v>0.47</v>
      </c>
      <c r="I11" s="1" t="s">
        <v>16</v>
      </c>
      <c r="J11" s="1">
        <v>1</v>
      </c>
      <c r="P11" s="33">
        <f t="shared" si="1"/>
        <v>24</v>
      </c>
      <c r="Q11" s="3">
        <f t="shared" si="2"/>
        <v>96.55</v>
      </c>
      <c r="R11" s="3">
        <f t="shared" si="3"/>
        <v>2315.04</v>
      </c>
      <c r="S11" s="3">
        <f t="shared" si="4"/>
        <v>2606.85</v>
      </c>
      <c r="U11" s="1">
        <f t="shared" si="5"/>
        <v>24</v>
      </c>
      <c r="V11" s="3">
        <f t="shared" si="5"/>
        <v>96.55</v>
      </c>
      <c r="W11" s="3">
        <f t="shared" si="7"/>
        <v>2315.04</v>
      </c>
      <c r="X11" s="3">
        <f t="shared" si="6"/>
        <v>2606.85</v>
      </c>
      <c r="Z11" s="1">
        <f t="shared" si="8"/>
        <v>24</v>
      </c>
      <c r="AA11" s="3">
        <f t="shared" si="8"/>
        <v>96.55</v>
      </c>
      <c r="AB11" s="3">
        <f t="shared" ref="AB11:AB34" si="10">Z11*AA12</f>
        <v>2315.04</v>
      </c>
      <c r="AC11" s="38">
        <f t="shared" si="9"/>
        <v>2606.85</v>
      </c>
    </row>
    <row r="12" spans="1:29">
      <c r="A12" s="1">
        <v>27</v>
      </c>
      <c r="B12" s="1">
        <v>6.35</v>
      </c>
      <c r="C12" s="1">
        <f t="shared" si="0"/>
        <v>96.460000000000008</v>
      </c>
      <c r="D12" s="1">
        <v>0.75</v>
      </c>
      <c r="G12" s="1">
        <v>0.09</v>
      </c>
      <c r="I12" s="1" t="s">
        <v>16</v>
      </c>
      <c r="J12" s="1">
        <v>1</v>
      </c>
      <c r="P12" s="33">
        <f t="shared" si="1"/>
        <v>27</v>
      </c>
      <c r="Q12" s="3">
        <f t="shared" si="2"/>
        <v>96.460000000000008</v>
      </c>
      <c r="R12" s="3">
        <f t="shared" si="3"/>
        <v>2623.59</v>
      </c>
      <c r="S12" s="3">
        <f t="shared" si="4"/>
        <v>2749.11</v>
      </c>
      <c r="U12" s="1">
        <f t="shared" si="5"/>
        <v>27</v>
      </c>
      <c r="V12" s="3">
        <f t="shared" si="5"/>
        <v>96.460000000000008</v>
      </c>
      <c r="W12" s="3">
        <f t="shared" si="7"/>
        <v>2623.59</v>
      </c>
      <c r="X12" s="3">
        <f t="shared" si="6"/>
        <v>2749.11</v>
      </c>
      <c r="Z12" s="1">
        <f t="shared" si="8"/>
        <v>27</v>
      </c>
      <c r="AA12" s="3">
        <f t="shared" si="8"/>
        <v>96.460000000000008</v>
      </c>
      <c r="AB12" s="3">
        <f t="shared" si="10"/>
        <v>2623.59</v>
      </c>
      <c r="AC12" s="38">
        <f t="shared" si="9"/>
        <v>2749.11</v>
      </c>
    </row>
    <row r="13" spans="1:29">
      <c r="A13" s="1">
        <v>28.5</v>
      </c>
      <c r="B13" s="1">
        <v>5.64</v>
      </c>
      <c r="C13" s="1">
        <f t="shared" si="0"/>
        <v>97.17</v>
      </c>
      <c r="D13" s="1">
        <v>0.1</v>
      </c>
      <c r="G13" s="1">
        <v>0.84</v>
      </c>
      <c r="I13" s="1" t="s">
        <v>16</v>
      </c>
      <c r="J13" s="1">
        <v>1</v>
      </c>
      <c r="P13" s="33">
        <f t="shared" si="1"/>
        <v>28.5</v>
      </c>
      <c r="Q13" s="3">
        <f t="shared" si="2"/>
        <v>97.17</v>
      </c>
      <c r="R13" s="3">
        <f t="shared" si="3"/>
        <v>2755.9500000000003</v>
      </c>
      <c r="S13" s="3">
        <f t="shared" si="4"/>
        <v>3012.27</v>
      </c>
      <c r="U13" s="1">
        <f t="shared" si="5"/>
        <v>28.5</v>
      </c>
      <c r="V13" s="3">
        <f t="shared" si="5"/>
        <v>97.17</v>
      </c>
      <c r="W13" s="3">
        <f t="shared" si="7"/>
        <v>2755.9500000000003</v>
      </c>
      <c r="X13" s="3">
        <f t="shared" si="6"/>
        <v>3012.27</v>
      </c>
      <c r="Z13" s="1">
        <f>U13</f>
        <v>28.5</v>
      </c>
      <c r="AA13" s="3">
        <f t="shared" si="8"/>
        <v>97.17</v>
      </c>
      <c r="AB13" s="3">
        <f t="shared" si="10"/>
        <v>2755.9500000000003</v>
      </c>
      <c r="AC13" s="38">
        <f t="shared" si="9"/>
        <v>3012.27</v>
      </c>
    </row>
    <row r="14" spans="1:29">
      <c r="A14" s="1">
        <v>31</v>
      </c>
      <c r="B14" s="1">
        <v>6.11</v>
      </c>
      <c r="C14" s="1">
        <f t="shared" si="0"/>
        <v>96.7</v>
      </c>
      <c r="D14" s="1">
        <v>0.5</v>
      </c>
      <c r="G14" s="1">
        <v>0.13</v>
      </c>
      <c r="I14" s="1" t="s">
        <v>17</v>
      </c>
      <c r="J14" s="1">
        <v>2</v>
      </c>
      <c r="P14" s="33">
        <f t="shared" si="1"/>
        <v>31</v>
      </c>
      <c r="Q14" s="3">
        <f t="shared" si="2"/>
        <v>96.7</v>
      </c>
      <c r="R14" s="3">
        <f t="shared" si="3"/>
        <v>2990.88</v>
      </c>
      <c r="S14" s="3">
        <f t="shared" si="4"/>
        <v>3191.1</v>
      </c>
      <c r="U14" s="1">
        <f t="shared" si="5"/>
        <v>31</v>
      </c>
      <c r="V14" s="3">
        <f t="shared" si="5"/>
        <v>96.7</v>
      </c>
      <c r="W14" s="3">
        <f t="shared" si="7"/>
        <v>2990.88</v>
      </c>
      <c r="X14" s="3">
        <f t="shared" si="6"/>
        <v>3191.1</v>
      </c>
      <c r="Z14" s="1">
        <f t="shared" si="8"/>
        <v>31</v>
      </c>
      <c r="AA14" s="3">
        <f t="shared" si="8"/>
        <v>96.7</v>
      </c>
      <c r="AB14" s="3">
        <f t="shared" si="10"/>
        <v>2990.88</v>
      </c>
      <c r="AC14" s="38">
        <f t="shared" si="9"/>
        <v>3191.1</v>
      </c>
    </row>
    <row r="15" spans="1:29">
      <c r="A15" s="1">
        <v>33</v>
      </c>
      <c r="B15" s="1">
        <v>6.33</v>
      </c>
      <c r="C15" s="1">
        <f t="shared" si="0"/>
        <v>96.48</v>
      </c>
      <c r="D15" s="1">
        <v>0.4</v>
      </c>
      <c r="G15" s="1">
        <v>0.1</v>
      </c>
      <c r="I15" s="1" t="s">
        <v>17</v>
      </c>
      <c r="J15" s="1">
        <v>2</v>
      </c>
      <c r="P15" s="33">
        <f t="shared" si="1"/>
        <v>33</v>
      </c>
      <c r="Q15" s="3">
        <f t="shared" si="2"/>
        <v>96.48</v>
      </c>
      <c r="R15" s="3">
        <f t="shared" si="3"/>
        <v>3195.0600000000004</v>
      </c>
      <c r="S15" s="3">
        <f t="shared" si="4"/>
        <v>3280.32</v>
      </c>
      <c r="U15" s="1">
        <f t="shared" si="5"/>
        <v>33</v>
      </c>
      <c r="V15" s="3">
        <f t="shared" si="5"/>
        <v>96.48</v>
      </c>
      <c r="W15" s="3">
        <f t="shared" si="7"/>
        <v>3195.0600000000004</v>
      </c>
      <c r="X15" s="3">
        <f t="shared" si="6"/>
        <v>3280.32</v>
      </c>
      <c r="Z15" s="1">
        <f t="shared" si="8"/>
        <v>33</v>
      </c>
      <c r="AA15" s="3">
        <f t="shared" si="8"/>
        <v>96.48</v>
      </c>
      <c r="AB15" s="3">
        <f t="shared" si="10"/>
        <v>3195.0600000000004</v>
      </c>
      <c r="AC15" s="38">
        <f t="shared" si="9"/>
        <v>3280.32</v>
      </c>
    </row>
    <row r="16" spans="1:29">
      <c r="A16" s="1">
        <v>34</v>
      </c>
      <c r="B16" s="1">
        <v>5.99</v>
      </c>
      <c r="C16" s="1">
        <f t="shared" si="0"/>
        <v>96.820000000000007</v>
      </c>
      <c r="D16" s="1">
        <v>0.4</v>
      </c>
      <c r="G16" s="1">
        <v>0.1</v>
      </c>
      <c r="I16" s="1" t="s">
        <v>17</v>
      </c>
      <c r="J16" s="1">
        <v>2</v>
      </c>
      <c r="P16" s="33">
        <f t="shared" si="1"/>
        <v>34</v>
      </c>
      <c r="Q16" s="3">
        <f t="shared" si="2"/>
        <v>96.820000000000007</v>
      </c>
      <c r="R16" s="3">
        <f t="shared" si="3"/>
        <v>3254.1400000000003</v>
      </c>
      <c r="S16" s="3">
        <f t="shared" si="4"/>
        <v>3582.34</v>
      </c>
      <c r="U16" s="1">
        <f t="shared" si="5"/>
        <v>34</v>
      </c>
      <c r="V16" s="3">
        <f t="shared" si="5"/>
        <v>96.820000000000007</v>
      </c>
      <c r="W16" s="3">
        <f t="shared" si="7"/>
        <v>3254.1400000000003</v>
      </c>
      <c r="X16" s="3">
        <f t="shared" si="6"/>
        <v>3582.34</v>
      </c>
      <c r="Z16" s="1">
        <f t="shared" si="8"/>
        <v>34</v>
      </c>
      <c r="AA16" s="3">
        <f t="shared" si="8"/>
        <v>96.820000000000007</v>
      </c>
      <c r="AB16" s="3">
        <f t="shared" si="10"/>
        <v>3254.1400000000003</v>
      </c>
      <c r="AC16" s="38">
        <f t="shared" si="9"/>
        <v>3582.34</v>
      </c>
    </row>
    <row r="17" spans="1:29">
      <c r="A17" s="6">
        <v>37</v>
      </c>
      <c r="B17" s="6">
        <v>7.1</v>
      </c>
      <c r="C17" s="1">
        <f t="shared" si="0"/>
        <v>95.710000000000008</v>
      </c>
      <c r="D17" s="6">
        <v>1.2</v>
      </c>
      <c r="G17" s="6">
        <v>0.5</v>
      </c>
      <c r="I17" s="1" t="s">
        <v>17</v>
      </c>
      <c r="J17" s="1">
        <v>2</v>
      </c>
      <c r="P17" s="33">
        <f t="shared" si="1"/>
        <v>37</v>
      </c>
      <c r="Q17" s="3">
        <f t="shared" si="2"/>
        <v>95.710000000000008</v>
      </c>
      <c r="R17" s="3">
        <f t="shared" si="3"/>
        <v>3537.94</v>
      </c>
      <c r="S17" s="3">
        <f t="shared" si="4"/>
        <v>3828.4000000000005</v>
      </c>
      <c r="U17" s="1">
        <f t="shared" si="5"/>
        <v>37</v>
      </c>
      <c r="V17" s="3">
        <f t="shared" si="5"/>
        <v>95.710000000000008</v>
      </c>
      <c r="W17" s="3">
        <f t="shared" si="7"/>
        <v>3537.94</v>
      </c>
      <c r="X17" s="3">
        <f t="shared" si="6"/>
        <v>3828.4000000000005</v>
      </c>
      <c r="Z17" s="1">
        <f t="shared" si="8"/>
        <v>37</v>
      </c>
      <c r="AA17" s="3">
        <f t="shared" si="8"/>
        <v>95.710000000000008</v>
      </c>
      <c r="AB17" s="3">
        <f t="shared" si="10"/>
        <v>3537.94</v>
      </c>
      <c r="AC17" s="38">
        <f t="shared" si="9"/>
        <v>3828.4000000000005</v>
      </c>
    </row>
    <row r="18" spans="1:29">
      <c r="A18" s="6">
        <v>40</v>
      </c>
      <c r="B18" s="6">
        <v>7.19</v>
      </c>
      <c r="C18" s="1">
        <f t="shared" si="0"/>
        <v>95.62</v>
      </c>
      <c r="D18" s="1">
        <v>1.5</v>
      </c>
      <c r="G18" s="1">
        <v>2</v>
      </c>
      <c r="I18" s="1" t="s">
        <v>16</v>
      </c>
      <c r="J18" s="1">
        <v>1</v>
      </c>
      <c r="P18" s="33">
        <f t="shared" si="1"/>
        <v>40</v>
      </c>
      <c r="Q18" s="3">
        <f t="shared" si="2"/>
        <v>95.62</v>
      </c>
      <c r="R18" s="3">
        <f t="shared" si="3"/>
        <v>3831.2</v>
      </c>
      <c r="S18" s="3">
        <f t="shared" si="4"/>
        <v>3968.23</v>
      </c>
      <c r="U18" s="1">
        <f t="shared" si="5"/>
        <v>40</v>
      </c>
      <c r="V18" s="3">
        <f t="shared" si="5"/>
        <v>95.62</v>
      </c>
      <c r="W18" s="3">
        <f t="shared" si="7"/>
        <v>3831.2</v>
      </c>
      <c r="X18" s="3">
        <f t="shared" si="6"/>
        <v>3968.23</v>
      </c>
      <c r="Z18" s="1">
        <f t="shared" si="8"/>
        <v>40</v>
      </c>
      <c r="AA18" s="3">
        <f t="shared" si="8"/>
        <v>95.62</v>
      </c>
      <c r="AB18" s="3">
        <f t="shared" si="10"/>
        <v>3831.2</v>
      </c>
      <c r="AC18" s="38">
        <f t="shared" si="9"/>
        <v>3968.23</v>
      </c>
    </row>
    <row r="19" spans="1:29">
      <c r="A19" s="6">
        <v>41.5</v>
      </c>
      <c r="B19" s="6">
        <v>7.03</v>
      </c>
      <c r="C19" s="1">
        <f t="shared" si="0"/>
        <v>95.78</v>
      </c>
      <c r="D19" s="1">
        <v>1.6</v>
      </c>
      <c r="G19" s="1">
        <v>2.35</v>
      </c>
      <c r="I19" s="1" t="s">
        <v>18</v>
      </c>
      <c r="J19" s="1">
        <v>3</v>
      </c>
      <c r="P19" s="33">
        <f t="shared" si="1"/>
        <v>41.5</v>
      </c>
      <c r="Q19" s="3">
        <f t="shared" si="2"/>
        <v>95.78</v>
      </c>
      <c r="R19" s="3">
        <f t="shared" si="3"/>
        <v>3968.645</v>
      </c>
      <c r="S19" s="3">
        <f t="shared" si="4"/>
        <v>4118.54</v>
      </c>
      <c r="U19" s="1">
        <f t="shared" si="5"/>
        <v>41.5</v>
      </c>
      <c r="V19" s="3">
        <f t="shared" si="5"/>
        <v>95.78</v>
      </c>
      <c r="W19" s="3">
        <f t="shared" si="7"/>
        <v>3968.645</v>
      </c>
      <c r="X19" s="3">
        <f t="shared" si="6"/>
        <v>4118.54</v>
      </c>
      <c r="Z19" s="1">
        <f t="shared" si="8"/>
        <v>41.5</v>
      </c>
      <c r="AA19" s="3">
        <f t="shared" si="8"/>
        <v>95.78</v>
      </c>
      <c r="AB19" s="3">
        <f t="shared" si="10"/>
        <v>3968.645</v>
      </c>
      <c r="AC19" s="38">
        <f t="shared" si="9"/>
        <v>4118.54</v>
      </c>
    </row>
    <row r="20" spans="1:29">
      <c r="A20" s="6">
        <v>43</v>
      </c>
      <c r="B20" s="6">
        <v>7.18</v>
      </c>
      <c r="C20" s="1">
        <f>B$1-B20</f>
        <v>95.63</v>
      </c>
      <c r="D20" s="1">
        <v>1.4</v>
      </c>
      <c r="E20" s="1">
        <v>97.22</v>
      </c>
      <c r="G20" s="1">
        <v>1.8</v>
      </c>
      <c r="I20" s="4" t="s">
        <v>18</v>
      </c>
      <c r="J20" s="1">
        <v>3</v>
      </c>
      <c r="P20" s="33">
        <f t="shared" si="1"/>
        <v>43</v>
      </c>
      <c r="Q20" s="3">
        <f t="shared" si="2"/>
        <v>95.63</v>
      </c>
      <c r="R20" s="3">
        <f t="shared" si="3"/>
        <v>4119.3999999999996</v>
      </c>
      <c r="S20" s="3">
        <f t="shared" si="4"/>
        <v>4303.3499999999995</v>
      </c>
      <c r="U20" s="1">
        <f t="shared" si="5"/>
        <v>43</v>
      </c>
      <c r="V20" s="3">
        <f t="shared" si="5"/>
        <v>95.63</v>
      </c>
      <c r="W20" s="3">
        <f t="shared" si="7"/>
        <v>4119.3999999999996</v>
      </c>
      <c r="X20" s="3">
        <f t="shared" si="6"/>
        <v>4303.3499999999995</v>
      </c>
      <c r="Z20" s="1">
        <f t="shared" si="8"/>
        <v>43</v>
      </c>
      <c r="AA20" s="3">
        <f t="shared" si="8"/>
        <v>95.63</v>
      </c>
      <c r="AB20" s="3">
        <f t="shared" si="10"/>
        <v>4119.3999999999996</v>
      </c>
      <c r="AC20" s="38">
        <f t="shared" si="9"/>
        <v>4303.3499999999995</v>
      </c>
    </row>
    <row r="21" spans="1:29">
      <c r="A21" s="6">
        <v>45</v>
      </c>
      <c r="B21" s="6">
        <v>7.01</v>
      </c>
      <c r="C21" s="1">
        <f t="shared" si="0"/>
        <v>95.8</v>
      </c>
      <c r="D21" s="1">
        <v>1.4</v>
      </c>
      <c r="E21" s="1">
        <v>97.22</v>
      </c>
      <c r="G21" s="1">
        <v>2.1</v>
      </c>
      <c r="I21" s="1" t="s">
        <v>19</v>
      </c>
      <c r="J21" s="1">
        <v>4</v>
      </c>
      <c r="P21" s="33">
        <f t="shared" si="1"/>
        <v>45</v>
      </c>
      <c r="Q21" s="3">
        <f t="shared" si="2"/>
        <v>95.8</v>
      </c>
      <c r="R21" s="3">
        <f t="shared" si="3"/>
        <v>4311.45</v>
      </c>
      <c r="S21" s="3">
        <f t="shared" si="4"/>
        <v>4598.3999999999996</v>
      </c>
      <c r="U21" s="1">
        <f t="shared" si="5"/>
        <v>45</v>
      </c>
      <c r="V21" s="3">
        <f t="shared" si="5"/>
        <v>95.8</v>
      </c>
      <c r="W21" s="3">
        <f t="shared" si="7"/>
        <v>4311.45</v>
      </c>
      <c r="X21" s="3">
        <f t="shared" si="6"/>
        <v>4598.3999999999996</v>
      </c>
      <c r="Z21" s="1">
        <f t="shared" si="8"/>
        <v>45</v>
      </c>
      <c r="AA21" s="3">
        <f t="shared" si="8"/>
        <v>95.8</v>
      </c>
      <c r="AB21" s="3">
        <f t="shared" si="10"/>
        <v>4311.45</v>
      </c>
      <c r="AC21" s="38">
        <f t="shared" si="9"/>
        <v>4598.3999999999996</v>
      </c>
    </row>
    <row r="22" spans="1:29">
      <c r="A22" s="6">
        <v>48</v>
      </c>
      <c r="B22" s="6">
        <v>7</v>
      </c>
      <c r="C22" s="1">
        <f t="shared" si="0"/>
        <v>95.81</v>
      </c>
      <c r="D22" s="1">
        <v>1.4</v>
      </c>
      <c r="E22" s="1">
        <v>97.22</v>
      </c>
      <c r="G22" s="1">
        <v>0.86</v>
      </c>
      <c r="I22" s="1" t="s">
        <v>19</v>
      </c>
      <c r="J22" s="1">
        <v>4</v>
      </c>
      <c r="P22" s="33">
        <f t="shared" si="1"/>
        <v>48</v>
      </c>
      <c r="Q22" s="3">
        <f t="shared" si="2"/>
        <v>95.81</v>
      </c>
      <c r="R22" s="3">
        <f t="shared" si="3"/>
        <v>4602.24</v>
      </c>
      <c r="S22" s="3">
        <f t="shared" si="4"/>
        <v>4886.3100000000004</v>
      </c>
      <c r="U22" s="1">
        <f t="shared" si="5"/>
        <v>48</v>
      </c>
      <c r="V22" s="3">
        <f t="shared" si="5"/>
        <v>95.81</v>
      </c>
      <c r="W22" s="3">
        <f t="shared" si="7"/>
        <v>4602.24</v>
      </c>
      <c r="X22" s="3">
        <f t="shared" si="6"/>
        <v>4886.3100000000004</v>
      </c>
      <c r="Z22" s="1">
        <f t="shared" si="8"/>
        <v>48</v>
      </c>
      <c r="AA22" s="3">
        <f t="shared" si="8"/>
        <v>95.81</v>
      </c>
      <c r="AB22" s="3">
        <f t="shared" si="10"/>
        <v>4602.24</v>
      </c>
      <c r="AC22" s="38">
        <f t="shared" si="9"/>
        <v>4886.3100000000004</v>
      </c>
    </row>
    <row r="23" spans="1:29">
      <c r="A23" s="6">
        <v>51</v>
      </c>
      <c r="B23" s="6">
        <v>6.93</v>
      </c>
      <c r="C23" s="1">
        <f t="shared" si="0"/>
        <v>95.88</v>
      </c>
      <c r="D23" s="1">
        <v>1.3</v>
      </c>
      <c r="E23" s="1">
        <v>97.22</v>
      </c>
      <c r="G23" s="1">
        <v>0.48</v>
      </c>
      <c r="I23" s="1" t="s">
        <v>18</v>
      </c>
      <c r="J23" s="1">
        <v>3</v>
      </c>
      <c r="P23" s="33">
        <f t="shared" si="1"/>
        <v>51</v>
      </c>
      <c r="Q23" s="3">
        <f t="shared" si="2"/>
        <v>95.88</v>
      </c>
      <c r="R23" s="3">
        <f t="shared" si="3"/>
        <v>4887.33</v>
      </c>
      <c r="S23" s="3">
        <f t="shared" si="4"/>
        <v>5177.5199999999995</v>
      </c>
      <c r="U23" s="1">
        <f t="shared" si="5"/>
        <v>51</v>
      </c>
      <c r="V23" s="3">
        <f t="shared" si="5"/>
        <v>95.88</v>
      </c>
      <c r="W23" s="3">
        <f t="shared" si="7"/>
        <v>4887.33</v>
      </c>
      <c r="X23" s="3">
        <f t="shared" si="6"/>
        <v>5177.5199999999995</v>
      </c>
      <c r="Z23" s="1">
        <f t="shared" si="8"/>
        <v>51</v>
      </c>
      <c r="AA23" s="3">
        <f t="shared" si="8"/>
        <v>95.88</v>
      </c>
      <c r="AB23" s="3">
        <f t="shared" si="10"/>
        <v>4887.33</v>
      </c>
      <c r="AC23" s="38">
        <f t="shared" si="9"/>
        <v>5177.5199999999995</v>
      </c>
    </row>
    <row r="24" spans="1:29">
      <c r="A24" s="6">
        <v>54</v>
      </c>
      <c r="B24" s="6">
        <v>6.98</v>
      </c>
      <c r="C24" s="1">
        <f t="shared" si="0"/>
        <v>95.83</v>
      </c>
      <c r="D24" s="1">
        <v>1.5</v>
      </c>
      <c r="E24" s="1">
        <v>97.22</v>
      </c>
      <c r="G24" s="1">
        <v>0.35</v>
      </c>
      <c r="H24" s="2"/>
      <c r="I24" s="4" t="s">
        <v>18</v>
      </c>
      <c r="J24" s="1">
        <v>3</v>
      </c>
      <c r="P24" s="33">
        <f t="shared" si="1"/>
        <v>54</v>
      </c>
      <c r="Q24" s="3">
        <f t="shared" si="2"/>
        <v>95.83</v>
      </c>
      <c r="R24" s="3">
        <f>P24*Q25</f>
        <v>5171.58</v>
      </c>
      <c r="S24" s="3">
        <f>Q24*P25</f>
        <v>5462.3099999999995</v>
      </c>
      <c r="U24" s="1">
        <f t="shared" si="5"/>
        <v>54</v>
      </c>
      <c r="V24" s="3">
        <f t="shared" si="5"/>
        <v>95.83</v>
      </c>
      <c r="W24" s="3">
        <f t="shared" si="7"/>
        <v>5171.58</v>
      </c>
      <c r="X24" s="3">
        <f t="shared" si="6"/>
        <v>5462.3099999999995</v>
      </c>
      <c r="Z24" s="1">
        <f t="shared" si="8"/>
        <v>54</v>
      </c>
      <c r="AA24" s="3">
        <f t="shared" si="8"/>
        <v>95.83</v>
      </c>
      <c r="AB24" s="3">
        <f t="shared" si="10"/>
        <v>5171.58</v>
      </c>
      <c r="AC24" s="38">
        <f t="shared" si="9"/>
        <v>5462.3099999999995</v>
      </c>
    </row>
    <row r="25" spans="1:29">
      <c r="A25" s="1">
        <v>57</v>
      </c>
      <c r="B25" s="1">
        <v>7.04</v>
      </c>
      <c r="C25" s="1">
        <f t="shared" si="0"/>
        <v>95.77</v>
      </c>
      <c r="D25" s="1">
        <v>1.6</v>
      </c>
      <c r="E25" s="1">
        <v>97.22</v>
      </c>
      <c r="G25" s="1">
        <v>1.52</v>
      </c>
      <c r="I25" s="4" t="s">
        <v>16</v>
      </c>
      <c r="J25" s="1">
        <v>1</v>
      </c>
      <c r="P25" s="33">
        <f t="shared" si="1"/>
        <v>57</v>
      </c>
      <c r="Q25" s="3">
        <f t="shared" si="2"/>
        <v>95.77</v>
      </c>
      <c r="R25" s="3">
        <f t="shared" si="3"/>
        <v>5463.4500000000007</v>
      </c>
      <c r="S25" s="3">
        <f t="shared" si="4"/>
        <v>5602.5450000000001</v>
      </c>
      <c r="U25" s="1">
        <f t="shared" si="5"/>
        <v>57</v>
      </c>
      <c r="V25" s="3">
        <f t="shared" si="5"/>
        <v>95.77</v>
      </c>
      <c r="W25" s="3">
        <f t="shared" si="7"/>
        <v>5463.4500000000007</v>
      </c>
      <c r="X25" s="3">
        <f t="shared" si="6"/>
        <v>5602.5450000000001</v>
      </c>
      <c r="Z25" s="1">
        <f t="shared" si="8"/>
        <v>57</v>
      </c>
      <c r="AA25" s="3">
        <f t="shared" si="8"/>
        <v>95.77</v>
      </c>
      <c r="AB25" s="3">
        <f t="shared" si="10"/>
        <v>5463.4500000000007</v>
      </c>
      <c r="AC25" s="38">
        <f t="shared" si="9"/>
        <v>5602.5450000000001</v>
      </c>
    </row>
    <row r="26" spans="1:29">
      <c r="A26" s="1">
        <v>58.5</v>
      </c>
      <c r="B26" s="1">
        <v>6.96</v>
      </c>
      <c r="C26" s="1">
        <f t="shared" si="0"/>
        <v>95.850000000000009</v>
      </c>
      <c r="D26" s="1">
        <v>1.5</v>
      </c>
      <c r="E26" s="1">
        <v>97.22</v>
      </c>
      <c r="G26" s="1">
        <v>1.6</v>
      </c>
      <c r="I26" s="4" t="s">
        <v>16</v>
      </c>
      <c r="J26" s="1">
        <v>1</v>
      </c>
      <c r="P26" s="33">
        <f t="shared" si="1"/>
        <v>58.5</v>
      </c>
      <c r="Q26" s="3">
        <f t="shared" si="2"/>
        <v>95.850000000000009</v>
      </c>
      <c r="R26" s="3">
        <f t="shared" si="3"/>
        <v>5607.81</v>
      </c>
      <c r="S26" s="3">
        <f t="shared" si="4"/>
        <v>5703.0750000000007</v>
      </c>
      <c r="U26" s="1">
        <f t="shared" si="5"/>
        <v>58.5</v>
      </c>
      <c r="V26" s="3">
        <f t="shared" si="5"/>
        <v>95.850000000000009</v>
      </c>
      <c r="W26" s="3">
        <f t="shared" si="7"/>
        <v>5607.81</v>
      </c>
      <c r="X26" s="3">
        <f t="shared" si="6"/>
        <v>5703.0750000000007</v>
      </c>
      <c r="Z26" s="1">
        <f t="shared" ref="Z26:AA34" si="11">U26</f>
        <v>58.5</v>
      </c>
      <c r="AA26" s="3">
        <f t="shared" si="11"/>
        <v>95.850000000000009</v>
      </c>
      <c r="AB26" s="3">
        <f t="shared" si="10"/>
        <v>5607.81</v>
      </c>
      <c r="AC26" s="38">
        <f t="shared" si="9"/>
        <v>5703.0750000000007</v>
      </c>
    </row>
    <row r="27" spans="1:29">
      <c r="A27" s="1">
        <v>59.5</v>
      </c>
      <c r="B27" s="1">
        <v>6.95</v>
      </c>
      <c r="C27" s="1">
        <f t="shared" si="0"/>
        <v>95.86</v>
      </c>
      <c r="D27" s="1">
        <v>1.5</v>
      </c>
      <c r="E27" s="1">
        <v>97.22</v>
      </c>
      <c r="F27" s="10">
        <v>97.99</v>
      </c>
      <c r="G27" s="1">
        <v>2.1</v>
      </c>
      <c r="I27" s="4" t="s">
        <v>16</v>
      </c>
      <c r="J27" s="1">
        <v>1</v>
      </c>
      <c r="P27" s="33">
        <f t="shared" si="1"/>
        <v>59.5</v>
      </c>
      <c r="Q27" s="3">
        <f t="shared" si="2"/>
        <v>95.86</v>
      </c>
      <c r="R27" s="3">
        <f t="shared" si="3"/>
        <v>5723.3050000000003</v>
      </c>
      <c r="S27" s="3">
        <f t="shared" si="4"/>
        <v>5847.46</v>
      </c>
      <c r="U27" s="1">
        <f t="shared" si="5"/>
        <v>59.5</v>
      </c>
      <c r="V27" s="3">
        <f t="shared" si="5"/>
        <v>95.86</v>
      </c>
      <c r="W27" s="3">
        <f t="shared" si="7"/>
        <v>5723.3050000000003</v>
      </c>
      <c r="X27" s="3">
        <f t="shared" si="6"/>
        <v>5847.46</v>
      </c>
      <c r="Z27" s="1">
        <f t="shared" si="11"/>
        <v>59.5</v>
      </c>
      <c r="AA27" s="3">
        <f t="shared" si="11"/>
        <v>95.86</v>
      </c>
      <c r="AB27" s="3">
        <f t="shared" si="10"/>
        <v>5723.3050000000003</v>
      </c>
      <c r="AC27" s="38">
        <f t="shared" si="9"/>
        <v>5847.46</v>
      </c>
    </row>
    <row r="28" spans="1:29">
      <c r="A28" s="1">
        <v>61</v>
      </c>
      <c r="B28" s="1">
        <v>6.62</v>
      </c>
      <c r="C28" s="1">
        <f t="shared" si="0"/>
        <v>96.19</v>
      </c>
      <c r="D28" s="1">
        <v>1.1000000000000001</v>
      </c>
      <c r="E28" s="1">
        <v>97.22</v>
      </c>
      <c r="F28" s="10">
        <v>97.99</v>
      </c>
      <c r="G28" s="1">
        <v>1.97</v>
      </c>
      <c r="I28" s="4" t="s">
        <v>16</v>
      </c>
      <c r="J28" s="1">
        <v>1</v>
      </c>
      <c r="P28" s="33">
        <f t="shared" si="1"/>
        <v>61</v>
      </c>
      <c r="Q28" s="3">
        <f t="shared" si="2"/>
        <v>96.19</v>
      </c>
      <c r="R28" s="3">
        <f t="shared" si="3"/>
        <v>5856.6100000000006</v>
      </c>
      <c r="S28" s="3">
        <f t="shared" si="4"/>
        <v>6059.97</v>
      </c>
      <c r="U28" s="1">
        <f t="shared" si="5"/>
        <v>61</v>
      </c>
      <c r="V28" s="3">
        <f t="shared" si="5"/>
        <v>96.19</v>
      </c>
      <c r="W28" s="3">
        <f t="shared" si="7"/>
        <v>5856.6100000000006</v>
      </c>
      <c r="X28" s="3">
        <f t="shared" si="6"/>
        <v>6059.97</v>
      </c>
      <c r="Z28" s="1">
        <f t="shared" si="11"/>
        <v>61</v>
      </c>
      <c r="AA28" s="3">
        <f t="shared" si="11"/>
        <v>96.19</v>
      </c>
      <c r="AB28" s="3">
        <f t="shared" si="10"/>
        <v>5856.6100000000006</v>
      </c>
      <c r="AC28" s="38">
        <f t="shared" si="9"/>
        <v>6059.97</v>
      </c>
    </row>
    <row r="29" spans="1:29">
      <c r="A29" s="1">
        <v>63</v>
      </c>
      <c r="B29" s="1">
        <v>6.8</v>
      </c>
      <c r="C29" s="1">
        <f t="shared" si="0"/>
        <v>96.01</v>
      </c>
      <c r="D29" s="1">
        <v>1.2</v>
      </c>
      <c r="E29" s="1">
        <v>97.22</v>
      </c>
      <c r="F29" s="10">
        <v>97.99</v>
      </c>
      <c r="G29" s="1">
        <v>1.97</v>
      </c>
      <c r="I29" s="4" t="s">
        <v>16</v>
      </c>
      <c r="J29" s="1">
        <v>1</v>
      </c>
      <c r="P29" s="33">
        <f t="shared" si="1"/>
        <v>63</v>
      </c>
      <c r="Q29" s="3">
        <f t="shared" si="2"/>
        <v>96.01</v>
      </c>
      <c r="R29" s="3">
        <f t="shared" si="3"/>
        <v>6047.3700000000008</v>
      </c>
      <c r="S29" s="3">
        <f t="shared" si="4"/>
        <v>6240.6500000000005</v>
      </c>
      <c r="U29" s="1">
        <f t="shared" si="5"/>
        <v>63</v>
      </c>
      <c r="V29" s="3">
        <f t="shared" si="5"/>
        <v>96.01</v>
      </c>
      <c r="W29" s="3">
        <f t="shared" si="7"/>
        <v>6047.3700000000008</v>
      </c>
      <c r="X29" s="3">
        <f t="shared" si="6"/>
        <v>6240.6500000000005</v>
      </c>
      <c r="Z29" s="1">
        <f t="shared" si="11"/>
        <v>63</v>
      </c>
      <c r="AA29" s="3">
        <f t="shared" si="11"/>
        <v>96.01</v>
      </c>
      <c r="AB29" s="3">
        <f t="shared" si="10"/>
        <v>6047.3700000000008</v>
      </c>
      <c r="AC29" s="38">
        <f t="shared" si="9"/>
        <v>6240.6500000000005</v>
      </c>
    </row>
    <row r="30" spans="1:29">
      <c r="A30" s="1">
        <v>65</v>
      </c>
      <c r="B30" s="1">
        <v>6.82</v>
      </c>
      <c r="C30" s="1">
        <f t="shared" si="0"/>
        <v>95.990000000000009</v>
      </c>
      <c r="D30" s="1">
        <v>1.2</v>
      </c>
      <c r="E30" s="1">
        <v>97.22</v>
      </c>
      <c r="F30" s="10">
        <v>97.99</v>
      </c>
      <c r="G30" s="1">
        <v>0.8</v>
      </c>
      <c r="I30" s="4" t="s">
        <v>16</v>
      </c>
      <c r="J30" s="1">
        <v>1</v>
      </c>
      <c r="P30" s="33">
        <f t="shared" si="1"/>
        <v>65</v>
      </c>
      <c r="Q30" s="3">
        <f t="shared" si="2"/>
        <v>95.990000000000009</v>
      </c>
      <c r="R30" s="3">
        <f t="shared" si="3"/>
        <v>6257.55</v>
      </c>
      <c r="S30" s="3">
        <f t="shared" si="4"/>
        <v>6527.3200000000006</v>
      </c>
      <c r="U30" s="1">
        <f t="shared" si="5"/>
        <v>65</v>
      </c>
      <c r="V30" s="3">
        <f t="shared" si="5"/>
        <v>95.990000000000009</v>
      </c>
      <c r="W30" s="3">
        <f t="shared" si="7"/>
        <v>6257.55</v>
      </c>
      <c r="X30" s="3">
        <f t="shared" si="6"/>
        <v>6527.3200000000006</v>
      </c>
      <c r="Z30" s="1">
        <f t="shared" si="11"/>
        <v>65</v>
      </c>
      <c r="AA30" s="3">
        <f t="shared" si="11"/>
        <v>95.990000000000009</v>
      </c>
      <c r="AB30" s="3">
        <f t="shared" si="10"/>
        <v>6257.55</v>
      </c>
      <c r="AC30" s="38">
        <f t="shared" si="9"/>
        <v>6527.3200000000006</v>
      </c>
    </row>
    <row r="31" spans="1:29">
      <c r="A31" s="1">
        <v>68</v>
      </c>
      <c r="B31" s="1">
        <v>6.54</v>
      </c>
      <c r="C31" s="1">
        <f t="shared" si="0"/>
        <v>96.27</v>
      </c>
      <c r="D31" s="1">
        <v>0.9</v>
      </c>
      <c r="E31" s="1">
        <v>97.22</v>
      </c>
      <c r="F31" s="10">
        <v>97.99</v>
      </c>
      <c r="G31" s="1">
        <v>-0.04</v>
      </c>
      <c r="I31" s="4" t="s">
        <v>16</v>
      </c>
      <c r="J31" s="1">
        <v>1</v>
      </c>
      <c r="P31" s="33">
        <f t="shared" si="1"/>
        <v>68</v>
      </c>
      <c r="Q31" s="3">
        <f t="shared" si="2"/>
        <v>96.27</v>
      </c>
      <c r="R31" s="3">
        <f t="shared" si="3"/>
        <v>6578.3200000000006</v>
      </c>
      <c r="S31" s="3">
        <f t="shared" si="4"/>
        <v>6738.9</v>
      </c>
      <c r="U31" s="1">
        <f t="shared" si="5"/>
        <v>68</v>
      </c>
      <c r="V31" s="3">
        <f t="shared" si="5"/>
        <v>96.27</v>
      </c>
      <c r="W31" s="3">
        <f t="shared" si="7"/>
        <v>6578.3200000000006</v>
      </c>
      <c r="X31" s="3">
        <f t="shared" si="6"/>
        <v>6738.9</v>
      </c>
      <c r="Z31" s="1">
        <f t="shared" si="11"/>
        <v>68</v>
      </c>
      <c r="AA31" s="3">
        <f t="shared" si="11"/>
        <v>96.27</v>
      </c>
      <c r="AB31" s="3">
        <f t="shared" si="10"/>
        <v>6578.3200000000006</v>
      </c>
      <c r="AC31" s="38">
        <f t="shared" si="9"/>
        <v>6738.9</v>
      </c>
    </row>
    <row r="32" spans="1:29">
      <c r="A32" s="1">
        <v>70</v>
      </c>
      <c r="B32" s="1">
        <v>6.07</v>
      </c>
      <c r="C32" s="1">
        <f t="shared" si="0"/>
        <v>96.740000000000009</v>
      </c>
      <c r="D32" s="1">
        <v>0.5</v>
      </c>
      <c r="E32" s="1">
        <v>97.22</v>
      </c>
      <c r="F32" s="10">
        <v>97.99</v>
      </c>
      <c r="G32" s="1">
        <v>0</v>
      </c>
      <c r="I32" s="4" t="s">
        <v>16</v>
      </c>
      <c r="J32" s="1">
        <v>1</v>
      </c>
      <c r="P32" s="33">
        <f t="shared" si="1"/>
        <v>70</v>
      </c>
      <c r="Q32" s="3">
        <f t="shared" si="2"/>
        <v>96.740000000000009</v>
      </c>
      <c r="R32" s="3">
        <f t="shared" si="3"/>
        <v>6787.2000000000007</v>
      </c>
      <c r="S32" s="3">
        <f t="shared" si="4"/>
        <v>7013.6500000000005</v>
      </c>
      <c r="U32" s="1">
        <f t="shared" si="5"/>
        <v>70</v>
      </c>
      <c r="V32" s="3">
        <f t="shared" si="5"/>
        <v>96.740000000000009</v>
      </c>
      <c r="W32" s="3">
        <f t="shared" si="7"/>
        <v>6787.2000000000007</v>
      </c>
      <c r="X32" s="3">
        <f t="shared" si="6"/>
        <v>7013.6500000000005</v>
      </c>
      <c r="Z32" s="1">
        <f t="shared" si="11"/>
        <v>70</v>
      </c>
      <c r="AA32" s="3">
        <f t="shared" si="11"/>
        <v>96.740000000000009</v>
      </c>
      <c r="AB32" s="3">
        <f t="shared" si="10"/>
        <v>6787.2000000000007</v>
      </c>
      <c r="AC32" s="38">
        <f t="shared" si="9"/>
        <v>7013.6500000000005</v>
      </c>
    </row>
    <row r="33" spans="1:29">
      <c r="A33" s="1">
        <v>72.5</v>
      </c>
      <c r="B33" s="1">
        <v>5.85</v>
      </c>
      <c r="C33" s="1">
        <f t="shared" si="0"/>
        <v>96.960000000000008</v>
      </c>
      <c r="D33" s="1">
        <v>0.3</v>
      </c>
      <c r="E33" s="1">
        <v>97.22</v>
      </c>
      <c r="F33" s="10">
        <v>97.99</v>
      </c>
      <c r="G33" s="1">
        <v>0.6</v>
      </c>
      <c r="I33" s="4" t="s">
        <v>17</v>
      </c>
      <c r="J33" s="1">
        <v>2</v>
      </c>
      <c r="P33" s="33">
        <f t="shared" si="1"/>
        <v>72.5</v>
      </c>
      <c r="Q33" s="3">
        <f t="shared" si="2"/>
        <v>96.960000000000008</v>
      </c>
      <c r="R33" s="3">
        <f t="shared" si="3"/>
        <v>7048.45</v>
      </c>
      <c r="S33" s="3">
        <f t="shared" si="4"/>
        <v>7272.0000000000009</v>
      </c>
      <c r="U33" s="1">
        <f t="shared" si="5"/>
        <v>72.5</v>
      </c>
      <c r="V33" s="3">
        <f t="shared" si="5"/>
        <v>96.960000000000008</v>
      </c>
      <c r="W33" s="3">
        <f t="shared" si="7"/>
        <v>7048.45</v>
      </c>
      <c r="X33" s="3">
        <f t="shared" si="6"/>
        <v>7272.0000000000009</v>
      </c>
      <c r="Z33" s="1">
        <f t="shared" si="11"/>
        <v>72.5</v>
      </c>
      <c r="AA33" s="3">
        <f t="shared" si="11"/>
        <v>96.960000000000008</v>
      </c>
      <c r="AB33" s="3">
        <f t="shared" si="10"/>
        <v>7048.45</v>
      </c>
      <c r="AC33" s="38">
        <f t="shared" si="9"/>
        <v>7272.0000000000009</v>
      </c>
    </row>
    <row r="34" spans="1:29">
      <c r="A34" s="27">
        <v>75</v>
      </c>
      <c r="B34" s="27">
        <v>5.59</v>
      </c>
      <c r="C34" s="27">
        <f t="shared" si="0"/>
        <v>97.22</v>
      </c>
      <c r="D34" s="27">
        <v>0</v>
      </c>
      <c r="E34" s="27">
        <v>97.22</v>
      </c>
      <c r="F34" s="28">
        <v>97.99</v>
      </c>
      <c r="G34" s="27">
        <v>0</v>
      </c>
      <c r="H34" s="27" t="s">
        <v>77</v>
      </c>
      <c r="I34" s="4" t="s">
        <v>17</v>
      </c>
      <c r="J34" s="1">
        <v>2</v>
      </c>
      <c r="P34" s="33">
        <f t="shared" si="1"/>
        <v>75</v>
      </c>
      <c r="Q34" s="3">
        <f t="shared" si="2"/>
        <v>97.22</v>
      </c>
      <c r="R34" s="3">
        <f t="shared" si="3"/>
        <v>7350.75</v>
      </c>
      <c r="S34" s="3">
        <f t="shared" si="4"/>
        <v>7485.94</v>
      </c>
      <c r="T34" s="1" t="s">
        <v>130</v>
      </c>
      <c r="U34" s="1">
        <f t="shared" si="5"/>
        <v>75</v>
      </c>
      <c r="V34" s="3">
        <f t="shared" si="5"/>
        <v>97.22</v>
      </c>
      <c r="W34" s="3">
        <f t="shared" si="7"/>
        <v>7350.75</v>
      </c>
      <c r="X34" s="3">
        <f t="shared" si="6"/>
        <v>7485.94</v>
      </c>
      <c r="Z34" s="1">
        <f t="shared" si="11"/>
        <v>75</v>
      </c>
      <c r="AA34" s="3">
        <f t="shared" si="11"/>
        <v>97.22</v>
      </c>
      <c r="AB34" s="3">
        <f t="shared" si="10"/>
        <v>7291.5</v>
      </c>
      <c r="AC34" s="38">
        <f t="shared" si="9"/>
        <v>2041.62</v>
      </c>
    </row>
    <row r="35" spans="1:29">
      <c r="A35" s="25">
        <v>77</v>
      </c>
      <c r="B35" s="25">
        <v>4.8</v>
      </c>
      <c r="C35" s="25">
        <f t="shared" si="0"/>
        <v>98.01</v>
      </c>
      <c r="D35" s="25"/>
      <c r="E35" s="25">
        <v>97.22</v>
      </c>
      <c r="F35" s="26">
        <v>97.99</v>
      </c>
      <c r="G35" s="25"/>
      <c r="H35" s="25" t="s">
        <v>25</v>
      </c>
      <c r="P35" s="33">
        <f t="shared" si="1"/>
        <v>77</v>
      </c>
      <c r="Q35" s="3">
        <f t="shared" si="2"/>
        <v>98.01</v>
      </c>
      <c r="R35" s="3">
        <f t="shared" si="3"/>
        <v>7608.37</v>
      </c>
      <c r="S35" s="3">
        <f t="shared" si="4"/>
        <v>7840.8</v>
      </c>
      <c r="T35" s="1" t="s">
        <v>25</v>
      </c>
      <c r="U35" s="1">
        <f t="shared" si="5"/>
        <v>77</v>
      </c>
      <c r="V35" s="3">
        <f t="shared" si="5"/>
        <v>98.01</v>
      </c>
      <c r="W35" s="3">
        <f t="shared" si="7"/>
        <v>7542.920000000001</v>
      </c>
      <c r="X35" s="3">
        <f t="shared" si="6"/>
        <v>1666.17</v>
      </c>
      <c r="Z35" s="1">
        <f>Z10</f>
        <v>21</v>
      </c>
      <c r="AA35" s="3">
        <f>AA10</f>
        <v>97.22</v>
      </c>
      <c r="AB35" s="3"/>
      <c r="AC35" s="38"/>
    </row>
    <row r="36" spans="1:29">
      <c r="A36" s="1">
        <v>80</v>
      </c>
      <c r="B36" s="1">
        <v>4</v>
      </c>
      <c r="C36" s="1">
        <f t="shared" si="0"/>
        <v>98.81</v>
      </c>
      <c r="E36" s="1">
        <v>97.22</v>
      </c>
      <c r="F36" s="10">
        <v>97.99</v>
      </c>
      <c r="P36" s="33">
        <f t="shared" si="1"/>
        <v>80</v>
      </c>
      <c r="Q36" s="3">
        <f t="shared" si="2"/>
        <v>98.81</v>
      </c>
      <c r="R36" s="3">
        <f t="shared" si="3"/>
        <v>7916</v>
      </c>
      <c r="S36" s="3">
        <f t="shared" si="4"/>
        <v>8349.4449999999997</v>
      </c>
      <c r="U36" s="1">
        <f>U8</f>
        <v>17</v>
      </c>
      <c r="V36" s="3">
        <f>V8</f>
        <v>97.960000000000008</v>
      </c>
      <c r="W36" s="3"/>
      <c r="X36" s="3"/>
      <c r="AA36" s="3"/>
      <c r="AB36" s="3"/>
      <c r="AC36" s="38"/>
    </row>
    <row r="37" spans="1:29">
      <c r="A37" s="1">
        <v>84.5</v>
      </c>
      <c r="B37" s="1">
        <v>3.86</v>
      </c>
      <c r="C37" s="1">
        <f t="shared" si="0"/>
        <v>98.95</v>
      </c>
      <c r="D37" s="1">
        <v>0</v>
      </c>
      <c r="E37" s="1">
        <v>97.22</v>
      </c>
      <c r="F37" s="10">
        <v>97.99</v>
      </c>
      <c r="G37" s="1">
        <v>0</v>
      </c>
      <c r="P37" s="33">
        <f t="shared" si="1"/>
        <v>84.5</v>
      </c>
      <c r="Q37" s="3">
        <f t="shared" si="2"/>
        <v>98.95</v>
      </c>
      <c r="R37" s="3">
        <f>P37*Q38</f>
        <v>8327.4750000000004</v>
      </c>
      <c r="S37" s="3">
        <f>Q37*P38</f>
        <v>593.70000000000005</v>
      </c>
      <c r="V37" s="3"/>
      <c r="W37" s="3"/>
      <c r="X37" s="3"/>
      <c r="AC37" s="34"/>
    </row>
    <row r="38" spans="1:29">
      <c r="A38" s="1">
        <v>86.5</v>
      </c>
      <c r="B38" s="1">
        <v>3.34</v>
      </c>
      <c r="D38" s="1">
        <v>0</v>
      </c>
      <c r="E38" s="1">
        <v>97.22</v>
      </c>
      <c r="F38" s="10">
        <v>97.99</v>
      </c>
      <c r="G38" s="1">
        <v>0</v>
      </c>
      <c r="P38" s="33">
        <f>P5</f>
        <v>6</v>
      </c>
      <c r="Q38" s="3">
        <f>Q5</f>
        <v>98.55</v>
      </c>
      <c r="R38" s="3"/>
      <c r="S38" s="3"/>
      <c r="AC38" s="34"/>
    </row>
    <row r="39" spans="1:29">
      <c r="E39" s="1">
        <v>97.22</v>
      </c>
      <c r="F39" s="10">
        <v>97.99</v>
      </c>
      <c r="P39" s="33"/>
      <c r="AC39" s="34"/>
    </row>
    <row r="40" spans="1:29">
      <c r="C40" s="10" t="s">
        <v>87</v>
      </c>
      <c r="D40" s="10">
        <f>MAX(D10:D34)</f>
        <v>1.6</v>
      </c>
      <c r="E40" s="1">
        <v>97.22</v>
      </c>
      <c r="F40" s="10">
        <v>97.99</v>
      </c>
      <c r="G40" s="10">
        <f>MAX(G10:G34)</f>
        <v>2.35</v>
      </c>
      <c r="P40" s="33" t="s">
        <v>131</v>
      </c>
      <c r="S40" s="44">
        <f>ABS(1/2*(SUM(R5:R37)-SUM(S5:S37)))</f>
        <v>153.4829999999929</v>
      </c>
      <c r="T40" s="1" t="s">
        <v>132</v>
      </c>
      <c r="X40" s="44">
        <f>ABS(1/2*(SUM(W5:W37)-SUM(X5:X37)))</f>
        <v>97.868000000002212</v>
      </c>
      <c r="Y40" s="1" t="s">
        <v>132</v>
      </c>
      <c r="AC40" s="39">
        <f>ABS(1/2*(SUM(AB5:AB37)-SUM(AC5:AC37)))</f>
        <v>54.020000000004075</v>
      </c>
    </row>
    <row r="41" spans="1:29">
      <c r="C41" s="10" t="s">
        <v>86</v>
      </c>
      <c r="D41" s="10">
        <f>AVERAGE(D10:D34)</f>
        <v>0.95400000000000007</v>
      </c>
      <c r="E41" s="1">
        <v>97.22</v>
      </c>
      <c r="F41" s="10">
        <v>97.99</v>
      </c>
      <c r="G41" s="10">
        <f>AVERAGE(G10:G34)</f>
        <v>0.90760000000000007</v>
      </c>
      <c r="P41" s="33"/>
      <c r="AC41" s="34"/>
    </row>
    <row r="42" spans="1:29" ht="13.8" thickBot="1">
      <c r="E42" s="1">
        <v>97.22</v>
      </c>
      <c r="F42" s="10">
        <v>97.99</v>
      </c>
      <c r="K42" s="3"/>
      <c r="P42" s="36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 t="s">
        <v>133</v>
      </c>
      <c r="AC42" s="45">
        <f>AC40/X40</f>
        <v>0.55196795683985422</v>
      </c>
    </row>
    <row r="43" spans="1:29">
      <c r="D43" s="4"/>
      <c r="E43" s="1">
        <v>97.22</v>
      </c>
      <c r="F43" s="10">
        <v>97.99</v>
      </c>
      <c r="K43" s="3"/>
    </row>
    <row r="44" spans="1:29">
      <c r="E44" s="1">
        <v>97.22</v>
      </c>
      <c r="F44" s="10">
        <v>97.99</v>
      </c>
      <c r="K44" s="3"/>
    </row>
    <row r="45" spans="1:29">
      <c r="F45" s="10">
        <v>97.99</v>
      </c>
      <c r="K45" s="3"/>
    </row>
    <row r="46" spans="1:29">
      <c r="F46" s="10">
        <v>97.99</v>
      </c>
      <c r="K46" s="3"/>
    </row>
    <row r="47" spans="1:29">
      <c r="F47" s="10">
        <v>97.99</v>
      </c>
      <c r="K47" s="3"/>
    </row>
    <row r="48" spans="1:29">
      <c r="F48" s="10">
        <v>97.99</v>
      </c>
      <c r="K48" s="3"/>
    </row>
    <row r="49" spans="6:11">
      <c r="F49" s="10">
        <v>97.99</v>
      </c>
      <c r="K49" s="3"/>
    </row>
    <row r="50" spans="6:11">
      <c r="F50" s="10">
        <v>97.99</v>
      </c>
    </row>
    <row r="51" spans="6:11">
      <c r="F51" s="10">
        <v>97.99</v>
      </c>
    </row>
    <row r="52" spans="6:11">
      <c r="F52" s="10">
        <v>97.99</v>
      </c>
    </row>
    <row r="53" spans="6:11">
      <c r="F53" s="10">
        <v>97.99</v>
      </c>
    </row>
    <row r="54" spans="6:11">
      <c r="F54" s="10">
        <v>97.99</v>
      </c>
    </row>
    <row r="55" spans="6:11">
      <c r="F55" s="10">
        <v>97.99</v>
      </c>
    </row>
    <row r="56" spans="6:11">
      <c r="F56" s="10">
        <v>97.99</v>
      </c>
    </row>
    <row r="57" spans="6:11">
      <c r="F57" s="10">
        <v>97.99</v>
      </c>
    </row>
    <row r="58" spans="6:11">
      <c r="F58" s="10">
        <v>97.99</v>
      </c>
    </row>
    <row r="59" spans="6:11">
      <c r="F59" s="10">
        <v>97.99</v>
      </c>
    </row>
    <row r="60" spans="6:11">
      <c r="F60" s="10">
        <v>97.99</v>
      </c>
    </row>
    <row r="61" spans="6:11">
      <c r="F61" s="10">
        <v>97.99</v>
      </c>
    </row>
    <row r="62" spans="6:11">
      <c r="F62" s="10">
        <v>97.99</v>
      </c>
    </row>
    <row r="63" spans="6:11">
      <c r="F63" s="10">
        <v>97.99</v>
      </c>
    </row>
    <row r="64" spans="6:11">
      <c r="F64" s="10">
        <v>97.99</v>
      </c>
    </row>
    <row r="65" spans="6:6">
      <c r="F65" s="10">
        <v>97.99</v>
      </c>
    </row>
    <row r="66" spans="6:6">
      <c r="F66" s="10">
        <v>97.99</v>
      </c>
    </row>
    <row r="67" spans="6:6">
      <c r="F67" s="10">
        <v>97.99</v>
      </c>
    </row>
    <row r="68" spans="6:6">
      <c r="F68" s="10">
        <v>97.99</v>
      </c>
    </row>
    <row r="69" spans="6:6">
      <c r="F69" s="10">
        <v>97.99</v>
      </c>
    </row>
    <row r="70" spans="6:6">
      <c r="F70" s="10">
        <v>97.99</v>
      </c>
    </row>
    <row r="71" spans="6:6">
      <c r="F71" s="10">
        <v>97.99</v>
      </c>
    </row>
    <row r="72" spans="6:6">
      <c r="F72" s="10">
        <v>97.99</v>
      </c>
    </row>
    <row r="73" spans="6:6">
      <c r="F73" s="10">
        <v>97.99</v>
      </c>
    </row>
    <row r="74" spans="6:6">
      <c r="F74" s="10">
        <v>97.99</v>
      </c>
    </row>
    <row r="75" spans="6:6">
      <c r="F75" s="10">
        <v>97.99</v>
      </c>
    </row>
    <row r="76" spans="6:6">
      <c r="F76" s="10">
        <v>97.99</v>
      </c>
    </row>
    <row r="77" spans="6:6">
      <c r="F77" s="10">
        <v>97.99</v>
      </c>
    </row>
    <row r="78" spans="6:6">
      <c r="F78" s="10">
        <v>97.99</v>
      </c>
    </row>
    <row r="79" spans="6:6">
      <c r="F79" s="10">
        <v>97.99</v>
      </c>
    </row>
    <row r="80" spans="6:6">
      <c r="F80" s="10">
        <v>97.99</v>
      </c>
    </row>
    <row r="81" spans="6:6">
      <c r="F81" s="10">
        <v>97.99</v>
      </c>
    </row>
    <row r="82" spans="6:6">
      <c r="F82" s="10">
        <v>97.99</v>
      </c>
    </row>
    <row r="83" spans="6:6">
      <c r="F83" s="10">
        <v>97.99</v>
      </c>
    </row>
    <row r="84" spans="6:6">
      <c r="F84" s="10">
        <v>97.99</v>
      </c>
    </row>
    <row r="85" spans="6:6">
      <c r="F85" s="10">
        <v>97.99</v>
      </c>
    </row>
    <row r="86" spans="6:6">
      <c r="F86" s="10">
        <v>97.99</v>
      </c>
    </row>
    <row r="87" spans="6:6">
      <c r="F87" s="10">
        <v>97.99</v>
      </c>
    </row>
    <row r="88" spans="6:6">
      <c r="F88" s="10">
        <v>97.99</v>
      </c>
    </row>
    <row r="89" spans="6:6">
      <c r="F89" s="10">
        <v>97.99</v>
      </c>
    </row>
    <row r="90" spans="6:6">
      <c r="F90" s="10">
        <v>97.99</v>
      </c>
    </row>
    <row r="91" spans="6:6">
      <c r="F91" s="10">
        <v>97.99</v>
      </c>
    </row>
    <row r="92" spans="6:6">
      <c r="F92" s="10">
        <v>97.99</v>
      </c>
    </row>
    <row r="93" spans="6:6">
      <c r="F93" s="10">
        <v>97.99</v>
      </c>
    </row>
    <row r="94" spans="6:6">
      <c r="F94" s="10">
        <v>97.99</v>
      </c>
    </row>
    <row r="95" spans="6:6">
      <c r="F95" s="10">
        <v>97.99</v>
      </c>
    </row>
    <row r="96" spans="6:6">
      <c r="F96" s="10">
        <v>97.99</v>
      </c>
    </row>
  </sheetData>
  <mergeCells count="4">
    <mergeCell ref="P1:AC1"/>
    <mergeCell ref="P4:S4"/>
    <mergeCell ref="U4:X4"/>
    <mergeCell ref="Z4:A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6BB3-8A00-4E14-A7D6-35EAC9797D5E}">
  <sheetPr>
    <tabColor indexed="47"/>
  </sheetPr>
  <dimension ref="A1:AC52"/>
  <sheetViews>
    <sheetView topLeftCell="M1" zoomScaleNormal="100" workbookViewId="0">
      <pane ySplit="2" topLeftCell="A3" activePane="bottomLeft" state="frozen"/>
      <selection pane="bottomLeft" activeCell="P3" sqref="P3:S3"/>
    </sheetView>
  </sheetViews>
  <sheetFormatPr defaultColWidth="9.21875" defaultRowHeight="13.2"/>
  <cols>
    <col min="1" max="2" width="9.21875" style="1"/>
    <col min="3" max="3" width="20.44140625" style="1" bestFit="1" customWidth="1"/>
    <col min="4" max="4" width="9.21875" style="1"/>
    <col min="5" max="5" width="17.77734375" style="1" bestFit="1" customWidth="1"/>
    <col min="6" max="7" width="9.21875" style="1"/>
    <col min="8" max="8" width="17.21875" style="1" customWidth="1"/>
    <col min="9" max="9" width="14" style="1" customWidth="1"/>
    <col min="10" max="10" width="12.77734375" style="1" bestFit="1" customWidth="1"/>
    <col min="11" max="11" width="9.21875" style="1"/>
    <col min="12" max="12" width="16.77734375" style="1" customWidth="1"/>
    <col min="13" max="14" width="9.21875" style="1"/>
    <col min="15" max="15" width="13.77734375" style="1" customWidth="1"/>
    <col min="16" max="16" width="14.5546875" style="1" customWidth="1"/>
    <col min="17" max="17" width="25.44140625" style="1" customWidth="1"/>
    <col min="18" max="18" width="10.5546875" style="1" customWidth="1"/>
    <col min="19" max="19" width="9.21875" style="1"/>
    <col min="20" max="20" width="6.77734375" style="1" customWidth="1"/>
    <col min="21" max="21" width="9.21875" style="1"/>
    <col min="22" max="22" width="26.44140625" style="1" bestFit="1" customWidth="1"/>
    <col min="23" max="24" width="9.21875" style="1"/>
    <col min="25" max="25" width="10" style="1" customWidth="1"/>
    <col min="26" max="26" width="9.21875" style="1"/>
    <col min="27" max="27" width="26.44140625" style="1" bestFit="1" customWidth="1"/>
    <col min="28" max="16384" width="9.21875" style="1"/>
  </cols>
  <sheetData>
    <row r="1" spans="1:29">
      <c r="A1" s="2" t="s">
        <v>5</v>
      </c>
      <c r="B1" s="2">
        <v>104.58</v>
      </c>
      <c r="C1" s="2" t="s">
        <v>7</v>
      </c>
      <c r="D1" s="2">
        <v>5.35</v>
      </c>
      <c r="P1" s="53" t="s">
        <v>115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5"/>
    </row>
    <row r="2" spans="1:29" s="2" customFormat="1">
      <c r="A2" s="2" t="s">
        <v>0</v>
      </c>
      <c r="B2" s="2" t="s">
        <v>4</v>
      </c>
      <c r="C2" s="2" t="s">
        <v>8</v>
      </c>
      <c r="D2" s="2" t="s">
        <v>6</v>
      </c>
      <c r="E2" s="2" t="s">
        <v>27</v>
      </c>
      <c r="F2" s="2" t="s">
        <v>1</v>
      </c>
      <c r="G2" s="2" t="s">
        <v>2</v>
      </c>
      <c r="H2" s="2" t="s">
        <v>30</v>
      </c>
      <c r="I2" s="2" t="s">
        <v>15</v>
      </c>
      <c r="J2" s="2" t="s">
        <v>24</v>
      </c>
      <c r="L2" s="2" t="s">
        <v>9</v>
      </c>
      <c r="M2" s="2" t="s">
        <v>78</v>
      </c>
      <c r="P2" s="41" t="s">
        <v>116</v>
      </c>
      <c r="Q2" s="2" t="s">
        <v>117</v>
      </c>
      <c r="R2" s="2" t="s">
        <v>118</v>
      </c>
      <c r="S2" s="2" t="s">
        <v>119</v>
      </c>
      <c r="U2" s="2" t="s">
        <v>0</v>
      </c>
      <c r="V2" s="2" t="s">
        <v>117</v>
      </c>
      <c r="W2" s="2" t="s">
        <v>118</v>
      </c>
      <c r="X2" s="2" t="s">
        <v>119</v>
      </c>
      <c r="Z2" s="2" t="s">
        <v>0</v>
      </c>
      <c r="AA2" s="2" t="s">
        <v>117</v>
      </c>
      <c r="AB2" s="2" t="s">
        <v>118</v>
      </c>
      <c r="AC2" s="42" t="s">
        <v>119</v>
      </c>
    </row>
    <row r="3" spans="1:29">
      <c r="A3" s="1">
        <v>0</v>
      </c>
      <c r="B3" s="1">
        <v>2.91</v>
      </c>
      <c r="C3" s="1">
        <f t="shared" ref="C3:C47" si="0">B$1-B3</f>
        <v>101.67</v>
      </c>
      <c r="F3" s="1">
        <v>0</v>
      </c>
      <c r="G3" s="1">
        <v>0</v>
      </c>
      <c r="L3" s="1" t="s">
        <v>81</v>
      </c>
      <c r="M3" s="22">
        <f>A45-A5</f>
        <v>110.10000000000001</v>
      </c>
      <c r="P3" s="56" t="s">
        <v>120</v>
      </c>
      <c r="Q3" s="59"/>
      <c r="R3" s="59"/>
      <c r="S3" s="59"/>
      <c r="U3" s="57" t="s">
        <v>134</v>
      </c>
      <c r="V3" s="57"/>
      <c r="W3" s="57"/>
      <c r="X3" s="57"/>
      <c r="Z3" s="57" t="s">
        <v>121</v>
      </c>
      <c r="AA3" s="57"/>
      <c r="AB3" s="57"/>
      <c r="AC3" s="58"/>
    </row>
    <row r="4" spans="1:29">
      <c r="A4" s="1">
        <v>2</v>
      </c>
      <c r="B4" s="1">
        <v>3</v>
      </c>
      <c r="C4" s="1">
        <f t="shared" si="0"/>
        <v>101.58</v>
      </c>
      <c r="L4" s="1" t="s">
        <v>82</v>
      </c>
      <c r="M4" s="22">
        <f>A43-A7</f>
        <v>100.39999999999999</v>
      </c>
      <c r="P4" s="33">
        <v>2</v>
      </c>
      <c r="Q4" s="3">
        <v>101.58</v>
      </c>
      <c r="R4" s="3">
        <f>P4*Q5</f>
        <v>200.9</v>
      </c>
      <c r="S4" s="3">
        <f>Q4*P5</f>
        <v>487.58399999999995</v>
      </c>
      <c r="T4" s="3"/>
      <c r="U4" s="3"/>
      <c r="V4" s="57"/>
      <c r="W4" s="57"/>
      <c r="X4" s="57"/>
      <c r="Z4" s="57"/>
      <c r="AA4" s="57"/>
      <c r="AB4" s="57"/>
      <c r="AC4" s="34"/>
    </row>
    <row r="5" spans="1:29">
      <c r="A5" s="25">
        <v>4.8</v>
      </c>
      <c r="B5" s="25">
        <v>4</v>
      </c>
      <c r="C5" s="25">
        <f t="shared" si="0"/>
        <v>100.58</v>
      </c>
      <c r="D5" s="25"/>
      <c r="E5" s="26">
        <f>(C5+C45)/2</f>
        <v>100.515</v>
      </c>
      <c r="F5" s="25">
        <v>0</v>
      </c>
      <c r="G5" s="25">
        <v>0</v>
      </c>
      <c r="H5" s="25" t="s">
        <v>25</v>
      </c>
      <c r="J5" s="4"/>
      <c r="L5" s="1" t="s">
        <v>3</v>
      </c>
      <c r="M5" s="22">
        <f>(M4/M3)*100</f>
        <v>91.189827429609423</v>
      </c>
      <c r="P5" s="33">
        <v>4.8</v>
      </c>
      <c r="Q5" s="3">
        <v>100.45</v>
      </c>
      <c r="R5" s="3">
        <f t="shared" ref="R5:R47" si="1">P5*Q6</f>
        <v>476.64</v>
      </c>
      <c r="S5" s="3">
        <f t="shared" ref="S5:S47" si="2">Q5*P6</f>
        <v>582.61</v>
      </c>
      <c r="T5" s="3"/>
      <c r="U5" s="3">
        <v>4.8</v>
      </c>
      <c r="V5" s="22">
        <v>100.45</v>
      </c>
      <c r="W5" s="22">
        <f t="shared" ref="W5:W45" si="3">U5*V6</f>
        <v>476.64</v>
      </c>
      <c r="X5" s="22">
        <f t="shared" ref="X5:X45" si="4">V5*U6</f>
        <v>582.61</v>
      </c>
      <c r="AC5" s="34"/>
    </row>
    <row r="6" spans="1:29">
      <c r="A6" s="1">
        <v>5.8</v>
      </c>
      <c r="B6" s="1">
        <v>5.28</v>
      </c>
      <c r="C6" s="1">
        <f t="shared" si="0"/>
        <v>99.3</v>
      </c>
      <c r="D6" s="1">
        <f t="shared" ref="D6:D43" si="5">B$1-5.35</f>
        <v>99.23</v>
      </c>
      <c r="E6" s="1">
        <v>100.65</v>
      </c>
      <c r="F6" s="1">
        <v>0</v>
      </c>
      <c r="G6" s="1">
        <v>0</v>
      </c>
      <c r="I6" s="4" t="s">
        <v>20</v>
      </c>
      <c r="J6" s="1">
        <v>5</v>
      </c>
      <c r="L6" s="5"/>
      <c r="P6" s="33">
        <v>5.8</v>
      </c>
      <c r="Q6" s="3">
        <v>99.3</v>
      </c>
      <c r="R6" s="3">
        <f t="shared" si="1"/>
        <v>575.18600000000004</v>
      </c>
      <c r="S6" s="3">
        <f t="shared" si="2"/>
        <v>685.17</v>
      </c>
      <c r="T6" s="3"/>
      <c r="U6" s="3">
        <v>5.8</v>
      </c>
      <c r="V6" s="22">
        <v>99.3</v>
      </c>
      <c r="W6" s="22">
        <f t="shared" si="3"/>
        <v>575.18600000000004</v>
      </c>
      <c r="X6" s="22">
        <f t="shared" si="4"/>
        <v>685.17</v>
      </c>
      <c r="AC6" s="34"/>
    </row>
    <row r="7" spans="1:29">
      <c r="A7" s="27">
        <v>6.9</v>
      </c>
      <c r="B7" s="27">
        <v>5.41</v>
      </c>
      <c r="C7" s="27">
        <f t="shared" si="0"/>
        <v>99.17</v>
      </c>
      <c r="D7" s="27">
        <f t="shared" si="5"/>
        <v>99.23</v>
      </c>
      <c r="E7" s="27"/>
      <c r="F7" s="27">
        <v>0</v>
      </c>
      <c r="G7" s="27">
        <v>0</v>
      </c>
      <c r="H7" s="27" t="s">
        <v>76</v>
      </c>
      <c r="I7" s="4" t="s">
        <v>18</v>
      </c>
      <c r="J7" s="1">
        <v>3</v>
      </c>
      <c r="P7" s="33">
        <v>6.9</v>
      </c>
      <c r="Q7" s="3">
        <v>99.17</v>
      </c>
      <c r="R7" s="3">
        <f t="shared" si="1"/>
        <v>682.20300000000009</v>
      </c>
      <c r="S7" s="3">
        <f t="shared" si="2"/>
        <v>1140.4549999999999</v>
      </c>
      <c r="T7" s="3"/>
      <c r="U7" s="3">
        <v>6.9</v>
      </c>
      <c r="V7" s="22">
        <v>99.17</v>
      </c>
      <c r="W7" s="22">
        <f t="shared" si="3"/>
        <v>682.20300000000009</v>
      </c>
      <c r="X7" s="22">
        <f t="shared" si="4"/>
        <v>1140.4549999999999</v>
      </c>
      <c r="Z7" s="1">
        <v>6.9</v>
      </c>
      <c r="AA7" s="3">
        <v>99.24</v>
      </c>
      <c r="AB7" s="3">
        <f>Z7*AA8</f>
        <v>682.20300000000009</v>
      </c>
      <c r="AC7" s="38">
        <f t="shared" ref="AC7:AC43" si="6">AA7*Z8</f>
        <v>1141.26</v>
      </c>
    </row>
    <row r="8" spans="1:29">
      <c r="A8" s="1">
        <v>11.5</v>
      </c>
      <c r="B8" s="1">
        <v>5.71</v>
      </c>
      <c r="C8" s="1">
        <f t="shared" si="0"/>
        <v>98.87</v>
      </c>
      <c r="D8" s="1">
        <f t="shared" si="5"/>
        <v>99.23</v>
      </c>
      <c r="F8" s="1">
        <v>0.15</v>
      </c>
      <c r="G8" s="1">
        <v>1.75</v>
      </c>
      <c r="I8" s="4" t="s">
        <v>18</v>
      </c>
      <c r="J8" s="4">
        <v>3</v>
      </c>
      <c r="P8" s="33">
        <v>11.5</v>
      </c>
      <c r="Q8" s="3">
        <v>98.87</v>
      </c>
      <c r="R8" s="3">
        <f t="shared" si="1"/>
        <v>1131.1400000000001</v>
      </c>
      <c r="S8" s="3">
        <f t="shared" si="2"/>
        <v>1483.0500000000002</v>
      </c>
      <c r="T8" s="3"/>
      <c r="U8" s="3">
        <v>11.5</v>
      </c>
      <c r="V8" s="22">
        <v>98.87</v>
      </c>
      <c r="W8" s="22">
        <f t="shared" si="3"/>
        <v>1131.1400000000001</v>
      </c>
      <c r="X8" s="22">
        <f t="shared" si="4"/>
        <v>1483.0500000000002</v>
      </c>
      <c r="Z8" s="1">
        <v>11.5</v>
      </c>
      <c r="AA8" s="3">
        <v>98.87</v>
      </c>
      <c r="AB8" s="3">
        <f t="shared" ref="AB8:AB43" si="7">Z8*AA9</f>
        <v>1131.1400000000001</v>
      </c>
      <c r="AC8" s="38">
        <f t="shared" si="6"/>
        <v>1483.0500000000002</v>
      </c>
    </row>
    <row r="9" spans="1:29">
      <c r="A9" s="1">
        <v>15</v>
      </c>
      <c r="B9" s="1">
        <v>6.22</v>
      </c>
      <c r="C9" s="1">
        <f t="shared" si="0"/>
        <v>98.36</v>
      </c>
      <c r="D9" s="1">
        <f t="shared" si="5"/>
        <v>99.23</v>
      </c>
      <c r="F9" s="1">
        <v>0.5</v>
      </c>
      <c r="G9" s="1">
        <v>1.88</v>
      </c>
      <c r="I9" s="4" t="s">
        <v>16</v>
      </c>
      <c r="J9" s="1">
        <v>1</v>
      </c>
      <c r="P9" s="33">
        <v>15</v>
      </c>
      <c r="Q9" s="3">
        <v>98.36</v>
      </c>
      <c r="R9" s="3">
        <f t="shared" si="1"/>
        <v>1472.1</v>
      </c>
      <c r="S9" s="3">
        <f t="shared" si="2"/>
        <v>1770.48</v>
      </c>
      <c r="T9" s="3"/>
      <c r="U9" s="3">
        <v>15</v>
      </c>
      <c r="V9" s="22">
        <v>98.36</v>
      </c>
      <c r="W9" s="22">
        <f t="shared" si="3"/>
        <v>1472.1</v>
      </c>
      <c r="X9" s="22">
        <f t="shared" si="4"/>
        <v>1770.48</v>
      </c>
      <c r="Z9" s="1">
        <v>15</v>
      </c>
      <c r="AA9" s="3">
        <v>98.36</v>
      </c>
      <c r="AB9" s="3">
        <f t="shared" si="7"/>
        <v>1472.1</v>
      </c>
      <c r="AC9" s="38">
        <f t="shared" si="6"/>
        <v>1770.48</v>
      </c>
    </row>
    <row r="10" spans="1:29">
      <c r="A10" s="1">
        <v>18</v>
      </c>
      <c r="B10" s="1">
        <v>6.44</v>
      </c>
      <c r="C10" s="1">
        <f t="shared" si="0"/>
        <v>98.14</v>
      </c>
      <c r="D10" s="1">
        <f t="shared" si="5"/>
        <v>99.23</v>
      </c>
      <c r="F10" s="1">
        <v>0.8</v>
      </c>
      <c r="G10" s="1">
        <v>2.8</v>
      </c>
      <c r="I10" s="4" t="s">
        <v>17</v>
      </c>
      <c r="J10" s="1">
        <v>2</v>
      </c>
      <c r="P10" s="33">
        <v>18</v>
      </c>
      <c r="Q10" s="3">
        <v>98.14</v>
      </c>
      <c r="R10" s="3">
        <f t="shared" si="1"/>
        <v>1756.98</v>
      </c>
      <c r="S10" s="3">
        <f t="shared" si="2"/>
        <v>2060.94</v>
      </c>
      <c r="T10" s="3"/>
      <c r="U10" s="3">
        <v>18</v>
      </c>
      <c r="V10" s="22">
        <v>98.14</v>
      </c>
      <c r="W10" s="22">
        <f t="shared" si="3"/>
        <v>1756.98</v>
      </c>
      <c r="X10" s="22">
        <f t="shared" si="4"/>
        <v>2060.94</v>
      </c>
      <c r="Z10" s="1">
        <v>18</v>
      </c>
      <c r="AA10" s="3">
        <v>98.14</v>
      </c>
      <c r="AB10" s="3">
        <f t="shared" si="7"/>
        <v>1756.98</v>
      </c>
      <c r="AC10" s="38">
        <f t="shared" si="6"/>
        <v>2060.94</v>
      </c>
    </row>
    <row r="11" spans="1:29">
      <c r="A11" s="1">
        <v>21</v>
      </c>
      <c r="B11" s="1">
        <v>6.97</v>
      </c>
      <c r="C11" s="1">
        <f t="shared" si="0"/>
        <v>97.61</v>
      </c>
      <c r="D11" s="1">
        <f t="shared" si="5"/>
        <v>99.23</v>
      </c>
      <c r="F11" s="1">
        <v>1.1000000000000001</v>
      </c>
      <c r="G11" s="1">
        <v>-0.02</v>
      </c>
      <c r="I11" s="4" t="s">
        <v>17</v>
      </c>
      <c r="J11" s="1">
        <v>2</v>
      </c>
      <c r="P11" s="33">
        <v>21</v>
      </c>
      <c r="Q11" s="3">
        <v>97.61</v>
      </c>
      <c r="R11" s="3">
        <f t="shared" si="1"/>
        <v>2049.81</v>
      </c>
      <c r="S11" s="3">
        <f t="shared" si="2"/>
        <v>2196.2249999999999</v>
      </c>
      <c r="T11" s="3"/>
      <c r="U11" s="3">
        <v>21</v>
      </c>
      <c r="V11" s="22">
        <v>97.61</v>
      </c>
      <c r="W11" s="22">
        <f t="shared" si="3"/>
        <v>2049.81</v>
      </c>
      <c r="X11" s="22">
        <f t="shared" si="4"/>
        <v>2196.2249999999999</v>
      </c>
      <c r="Z11" s="1">
        <v>21</v>
      </c>
      <c r="AA11" s="3">
        <v>97.61</v>
      </c>
      <c r="AB11" s="3">
        <f t="shared" si="7"/>
        <v>2049.81</v>
      </c>
      <c r="AC11" s="38">
        <f t="shared" si="6"/>
        <v>2196.2249999999999</v>
      </c>
    </row>
    <row r="12" spans="1:29">
      <c r="A12" s="1">
        <v>22.5</v>
      </c>
      <c r="B12" s="1">
        <v>6.97</v>
      </c>
      <c r="C12" s="1">
        <f t="shared" si="0"/>
        <v>97.61</v>
      </c>
      <c r="D12" s="1">
        <f t="shared" si="5"/>
        <v>99.23</v>
      </c>
      <c r="F12" s="1">
        <v>1.1000000000000001</v>
      </c>
      <c r="G12" s="1">
        <v>0.75</v>
      </c>
      <c r="I12" s="4" t="s">
        <v>17</v>
      </c>
      <c r="J12" s="1">
        <v>2</v>
      </c>
      <c r="P12" s="33">
        <v>22.5</v>
      </c>
      <c r="Q12" s="3">
        <v>97.61</v>
      </c>
      <c r="R12" s="3">
        <f t="shared" si="1"/>
        <v>2203.65</v>
      </c>
      <c r="S12" s="3">
        <f t="shared" si="2"/>
        <v>2342.64</v>
      </c>
      <c r="T12" s="3"/>
      <c r="U12" s="3">
        <v>22.5</v>
      </c>
      <c r="V12" s="22">
        <v>97.61</v>
      </c>
      <c r="W12" s="22">
        <f t="shared" si="3"/>
        <v>2203.65</v>
      </c>
      <c r="X12" s="22">
        <f t="shared" si="4"/>
        <v>2342.64</v>
      </c>
      <c r="Z12" s="1">
        <v>22.5</v>
      </c>
      <c r="AA12" s="3">
        <v>97.61</v>
      </c>
      <c r="AB12" s="3">
        <f t="shared" si="7"/>
        <v>2203.65</v>
      </c>
      <c r="AC12" s="38">
        <f t="shared" si="6"/>
        <v>2342.64</v>
      </c>
    </row>
    <row r="13" spans="1:29">
      <c r="A13" s="1">
        <v>24</v>
      </c>
      <c r="B13" s="1">
        <v>6.64</v>
      </c>
      <c r="C13" s="1">
        <f t="shared" si="0"/>
        <v>97.94</v>
      </c>
      <c r="D13" s="1">
        <f t="shared" si="5"/>
        <v>99.23</v>
      </c>
      <c r="F13" s="1">
        <v>1</v>
      </c>
      <c r="G13" s="1">
        <v>0.75</v>
      </c>
      <c r="I13" s="4" t="s">
        <v>20</v>
      </c>
      <c r="J13" s="1">
        <v>5</v>
      </c>
      <c r="P13" s="33">
        <v>24</v>
      </c>
      <c r="Q13" s="3">
        <v>97.94</v>
      </c>
      <c r="R13" s="3">
        <f t="shared" si="1"/>
        <v>2355.84</v>
      </c>
      <c r="S13" s="3">
        <f t="shared" si="2"/>
        <v>2644.38</v>
      </c>
      <c r="T13" s="3"/>
      <c r="U13" s="3">
        <v>24</v>
      </c>
      <c r="V13" s="22">
        <v>97.94</v>
      </c>
      <c r="W13" s="22">
        <f t="shared" si="3"/>
        <v>2355.84</v>
      </c>
      <c r="X13" s="22">
        <f t="shared" si="4"/>
        <v>2644.38</v>
      </c>
      <c r="Z13" s="1">
        <v>24</v>
      </c>
      <c r="AA13" s="3">
        <v>97.94</v>
      </c>
      <c r="AB13" s="3">
        <f t="shared" si="7"/>
        <v>2355.84</v>
      </c>
      <c r="AC13" s="38">
        <f t="shared" si="6"/>
        <v>2644.38</v>
      </c>
    </row>
    <row r="14" spans="1:29">
      <c r="A14" s="1">
        <v>27</v>
      </c>
      <c r="B14" s="1">
        <v>6.42</v>
      </c>
      <c r="C14" s="1">
        <f t="shared" si="0"/>
        <v>98.16</v>
      </c>
      <c r="D14" s="1">
        <f t="shared" si="5"/>
        <v>99.23</v>
      </c>
      <c r="F14" s="1">
        <v>0.6</v>
      </c>
      <c r="G14" s="1">
        <v>-0.08</v>
      </c>
      <c r="I14" s="4" t="s">
        <v>16</v>
      </c>
      <c r="J14" s="1">
        <v>1</v>
      </c>
      <c r="P14" s="33">
        <v>27</v>
      </c>
      <c r="Q14" s="3">
        <v>98.16</v>
      </c>
      <c r="R14" s="3">
        <f t="shared" si="1"/>
        <v>2654.37</v>
      </c>
      <c r="S14" s="3">
        <f t="shared" si="2"/>
        <v>3003.6959999999999</v>
      </c>
      <c r="T14" s="3"/>
      <c r="U14" s="3">
        <v>27</v>
      </c>
      <c r="V14" s="22">
        <v>98.16</v>
      </c>
      <c r="W14" s="22">
        <f t="shared" si="3"/>
        <v>2654.37</v>
      </c>
      <c r="X14" s="22">
        <f t="shared" si="4"/>
        <v>3003.6959999999999</v>
      </c>
      <c r="Z14" s="1">
        <v>27</v>
      </c>
      <c r="AA14" s="3">
        <v>98.16</v>
      </c>
      <c r="AB14" s="3">
        <f t="shared" si="7"/>
        <v>2654.37</v>
      </c>
      <c r="AC14" s="38">
        <f t="shared" si="6"/>
        <v>3003.6959999999999</v>
      </c>
    </row>
    <row r="15" spans="1:29">
      <c r="A15" s="1">
        <v>30.6</v>
      </c>
      <c r="B15" s="1">
        <v>6.27</v>
      </c>
      <c r="C15" s="1">
        <f t="shared" si="0"/>
        <v>98.31</v>
      </c>
      <c r="D15" s="1">
        <f t="shared" si="5"/>
        <v>99.23</v>
      </c>
      <c r="E15" s="1">
        <v>100.65</v>
      </c>
      <c r="F15" s="1">
        <v>0.6</v>
      </c>
      <c r="G15" s="1">
        <v>1.05</v>
      </c>
      <c r="I15" s="4" t="s">
        <v>16</v>
      </c>
      <c r="J15" s="1">
        <v>1</v>
      </c>
      <c r="P15" s="33">
        <v>30.6</v>
      </c>
      <c r="Q15" s="3">
        <v>98.31</v>
      </c>
      <c r="R15" s="3">
        <f t="shared" si="1"/>
        <v>3021.1380000000004</v>
      </c>
      <c r="S15" s="3">
        <f t="shared" si="2"/>
        <v>3303.2160000000003</v>
      </c>
      <c r="T15" s="3"/>
      <c r="U15" s="3">
        <v>30.6</v>
      </c>
      <c r="V15" s="22">
        <v>98.31</v>
      </c>
      <c r="W15" s="22">
        <f t="shared" si="3"/>
        <v>3021.1380000000004</v>
      </c>
      <c r="X15" s="22">
        <f t="shared" si="4"/>
        <v>3303.2160000000003</v>
      </c>
      <c r="Z15" s="1">
        <v>30.6</v>
      </c>
      <c r="AA15" s="3">
        <v>98.31</v>
      </c>
      <c r="AB15" s="3">
        <f t="shared" si="7"/>
        <v>3021.1380000000004</v>
      </c>
      <c r="AC15" s="38">
        <f t="shared" si="6"/>
        <v>3303.2160000000003</v>
      </c>
    </row>
    <row r="16" spans="1:29">
      <c r="A16" s="1">
        <v>33.6</v>
      </c>
      <c r="B16" s="1">
        <v>5.85</v>
      </c>
      <c r="C16" s="1">
        <f t="shared" si="0"/>
        <v>98.73</v>
      </c>
      <c r="D16" s="1">
        <f t="shared" si="5"/>
        <v>99.23</v>
      </c>
      <c r="E16" s="1">
        <v>100.65</v>
      </c>
      <c r="F16" s="1">
        <v>0.1</v>
      </c>
      <c r="G16" s="1">
        <v>0</v>
      </c>
      <c r="I16" s="4" t="s">
        <v>16</v>
      </c>
      <c r="J16" s="1">
        <v>1</v>
      </c>
      <c r="P16" s="33">
        <v>33.6</v>
      </c>
      <c r="Q16" s="3">
        <v>98.73</v>
      </c>
      <c r="R16" s="3">
        <f t="shared" si="1"/>
        <v>3326.4</v>
      </c>
      <c r="S16" s="3">
        <f t="shared" si="2"/>
        <v>3830.7239999999997</v>
      </c>
      <c r="T16" s="3"/>
      <c r="U16" s="3">
        <v>33.6</v>
      </c>
      <c r="V16" s="22">
        <v>98.73</v>
      </c>
      <c r="W16" s="22">
        <f t="shared" si="3"/>
        <v>3326.4</v>
      </c>
      <c r="X16" s="22">
        <f t="shared" si="4"/>
        <v>3830.7239999999997</v>
      </c>
      <c r="Z16" s="1">
        <v>33.6</v>
      </c>
      <c r="AA16" s="3">
        <v>98.73</v>
      </c>
      <c r="AB16" s="3">
        <f t="shared" si="7"/>
        <v>3326.4</v>
      </c>
      <c r="AC16" s="38">
        <f t="shared" si="6"/>
        <v>3830.7239999999997</v>
      </c>
    </row>
    <row r="17" spans="1:29">
      <c r="A17" s="1">
        <v>38.799999999999997</v>
      </c>
      <c r="B17" s="1">
        <v>5.58</v>
      </c>
      <c r="C17" s="1">
        <f t="shared" si="0"/>
        <v>99</v>
      </c>
      <c r="D17" s="1">
        <f t="shared" si="5"/>
        <v>99.23</v>
      </c>
      <c r="E17" s="1">
        <v>100.65</v>
      </c>
      <c r="F17" s="1">
        <v>0.2</v>
      </c>
      <c r="G17" s="1">
        <v>0.27</v>
      </c>
      <c r="I17" s="4" t="s">
        <v>16</v>
      </c>
      <c r="J17" s="1">
        <v>1</v>
      </c>
      <c r="P17" s="33">
        <v>38.799999999999997</v>
      </c>
      <c r="Q17" s="3">
        <v>99</v>
      </c>
      <c r="R17" s="3">
        <f t="shared" si="1"/>
        <v>3849.7359999999999</v>
      </c>
      <c r="S17" s="3">
        <f t="shared" si="2"/>
        <v>4316.4000000000005</v>
      </c>
      <c r="T17" s="3"/>
      <c r="U17" s="3">
        <v>38.799999999999997</v>
      </c>
      <c r="V17" s="22">
        <v>99</v>
      </c>
      <c r="W17" s="22">
        <f t="shared" si="3"/>
        <v>3849.7359999999999</v>
      </c>
      <c r="X17" s="22">
        <f t="shared" si="4"/>
        <v>4316.4000000000005</v>
      </c>
      <c r="Z17" s="1">
        <v>38.799999999999997</v>
      </c>
      <c r="AA17" s="3">
        <v>99</v>
      </c>
      <c r="AB17" s="3">
        <f t="shared" si="7"/>
        <v>3849.7359999999999</v>
      </c>
      <c r="AC17" s="38">
        <f t="shared" si="6"/>
        <v>4316.4000000000005</v>
      </c>
    </row>
    <row r="18" spans="1:29">
      <c r="A18" s="6">
        <v>43.6</v>
      </c>
      <c r="B18" s="6">
        <v>5.36</v>
      </c>
      <c r="C18" s="1">
        <f t="shared" si="0"/>
        <v>99.22</v>
      </c>
      <c r="D18" s="1">
        <f t="shared" si="5"/>
        <v>99.23</v>
      </c>
      <c r="E18" s="1">
        <v>100.65</v>
      </c>
      <c r="F18" s="23">
        <v>0.1</v>
      </c>
      <c r="G18" s="1">
        <v>0</v>
      </c>
      <c r="I18" s="4" t="s">
        <v>16</v>
      </c>
      <c r="J18" s="1">
        <v>1</v>
      </c>
      <c r="L18" s="2"/>
      <c r="P18" s="35">
        <v>43.6</v>
      </c>
      <c r="Q18" s="3">
        <v>99.22</v>
      </c>
      <c r="R18" s="3">
        <f t="shared" si="1"/>
        <v>4319.4520000000002</v>
      </c>
      <c r="S18" s="3">
        <f t="shared" si="2"/>
        <v>4663.34</v>
      </c>
      <c r="T18" s="3"/>
      <c r="U18" s="43">
        <v>43.6</v>
      </c>
      <c r="V18" s="22">
        <v>99.22</v>
      </c>
      <c r="W18" s="22">
        <f t="shared" si="3"/>
        <v>4319.4520000000002</v>
      </c>
      <c r="X18" s="22">
        <f t="shared" si="4"/>
        <v>4663.34</v>
      </c>
      <c r="Z18" s="6">
        <v>43.6</v>
      </c>
      <c r="AA18" s="3">
        <v>99.22</v>
      </c>
      <c r="AB18" s="3">
        <f t="shared" si="7"/>
        <v>4319.4520000000002</v>
      </c>
      <c r="AC18" s="38">
        <f t="shared" si="6"/>
        <v>4663.34</v>
      </c>
    </row>
    <row r="19" spans="1:29">
      <c r="A19" s="6">
        <v>47</v>
      </c>
      <c r="B19" s="6">
        <v>5.51</v>
      </c>
      <c r="C19" s="1">
        <f t="shared" si="0"/>
        <v>99.07</v>
      </c>
      <c r="D19" s="1">
        <f t="shared" si="5"/>
        <v>99.23</v>
      </c>
      <c r="E19" s="1">
        <v>100.65</v>
      </c>
      <c r="F19" s="1">
        <v>0.1</v>
      </c>
      <c r="G19" s="1">
        <v>0</v>
      </c>
      <c r="I19" s="4" t="s">
        <v>18</v>
      </c>
      <c r="J19" s="1">
        <v>3</v>
      </c>
      <c r="P19" s="35">
        <v>47</v>
      </c>
      <c r="Q19" s="3">
        <v>99.07</v>
      </c>
      <c r="R19" s="3">
        <f t="shared" si="1"/>
        <v>4632.79</v>
      </c>
      <c r="S19" s="3">
        <f t="shared" si="2"/>
        <v>4953.5</v>
      </c>
      <c r="T19" s="3"/>
      <c r="U19" s="43">
        <v>47</v>
      </c>
      <c r="V19" s="22">
        <v>99.07</v>
      </c>
      <c r="W19" s="22">
        <f t="shared" si="3"/>
        <v>4632.79</v>
      </c>
      <c r="X19" s="22">
        <f t="shared" si="4"/>
        <v>4953.5</v>
      </c>
      <c r="Z19" s="6">
        <v>47</v>
      </c>
      <c r="AA19" s="3">
        <v>99.07</v>
      </c>
      <c r="AB19" s="3">
        <f t="shared" si="7"/>
        <v>4632.79</v>
      </c>
      <c r="AC19" s="38">
        <f t="shared" si="6"/>
        <v>4953.5</v>
      </c>
    </row>
    <row r="20" spans="1:29">
      <c r="A20" s="6">
        <v>50</v>
      </c>
      <c r="B20" s="6">
        <v>6.01</v>
      </c>
      <c r="C20" s="1">
        <f t="shared" si="0"/>
        <v>98.57</v>
      </c>
      <c r="D20" s="1">
        <f t="shared" si="5"/>
        <v>99.23</v>
      </c>
      <c r="E20" s="1">
        <v>100.65</v>
      </c>
      <c r="F20" s="1">
        <v>0.6</v>
      </c>
      <c r="G20" s="1">
        <v>-0.13</v>
      </c>
      <c r="I20" s="4" t="s">
        <v>18</v>
      </c>
      <c r="J20" s="1">
        <v>3</v>
      </c>
      <c r="P20" s="35">
        <v>50</v>
      </c>
      <c r="Q20" s="3">
        <v>98.57</v>
      </c>
      <c r="R20" s="3">
        <f t="shared" si="1"/>
        <v>4929</v>
      </c>
      <c r="S20" s="3">
        <f t="shared" si="2"/>
        <v>5174.9249999999993</v>
      </c>
      <c r="T20" s="3"/>
      <c r="U20" s="43">
        <v>50</v>
      </c>
      <c r="V20" s="22">
        <v>98.57</v>
      </c>
      <c r="W20" s="22">
        <f t="shared" si="3"/>
        <v>4929</v>
      </c>
      <c r="X20" s="22">
        <f t="shared" si="4"/>
        <v>5174.9249999999993</v>
      </c>
      <c r="Z20" s="6">
        <v>50</v>
      </c>
      <c r="AA20" s="3">
        <v>98.57</v>
      </c>
      <c r="AB20" s="3">
        <f t="shared" si="7"/>
        <v>4929</v>
      </c>
      <c r="AC20" s="38">
        <f t="shared" si="6"/>
        <v>5174.9249999999993</v>
      </c>
    </row>
    <row r="21" spans="1:29">
      <c r="A21" s="6">
        <v>52.5</v>
      </c>
      <c r="B21" s="6">
        <v>6</v>
      </c>
      <c r="C21" s="1">
        <f t="shared" si="0"/>
        <v>98.58</v>
      </c>
      <c r="D21" s="1">
        <f t="shared" si="5"/>
        <v>99.23</v>
      </c>
      <c r="E21" s="1">
        <v>100.65</v>
      </c>
      <c r="F21" s="1">
        <v>0.65</v>
      </c>
      <c r="G21" s="1">
        <v>1.1000000000000001</v>
      </c>
      <c r="I21" s="4" t="s">
        <v>19</v>
      </c>
      <c r="J21" s="4">
        <v>4</v>
      </c>
      <c r="P21" s="35">
        <v>52.5</v>
      </c>
      <c r="Q21" s="3">
        <v>98.58</v>
      </c>
      <c r="R21" s="3">
        <f t="shared" si="1"/>
        <v>5170.2</v>
      </c>
      <c r="S21" s="3">
        <f t="shared" si="2"/>
        <v>5372.61</v>
      </c>
      <c r="T21" s="3"/>
      <c r="U21" s="43">
        <v>52.5</v>
      </c>
      <c r="V21" s="22">
        <v>98.58</v>
      </c>
      <c r="W21" s="22">
        <f t="shared" si="3"/>
        <v>5170.2</v>
      </c>
      <c r="X21" s="22">
        <f t="shared" si="4"/>
        <v>5372.61</v>
      </c>
      <c r="Z21" s="6">
        <v>52.5</v>
      </c>
      <c r="AA21" s="3">
        <v>98.58</v>
      </c>
      <c r="AB21" s="3">
        <f t="shared" si="7"/>
        <v>5170.2</v>
      </c>
      <c r="AC21" s="38">
        <f t="shared" si="6"/>
        <v>5372.61</v>
      </c>
    </row>
    <row r="22" spans="1:29">
      <c r="A22" s="6">
        <v>54.5</v>
      </c>
      <c r="B22" s="6">
        <v>6.1</v>
      </c>
      <c r="C22" s="1">
        <f t="shared" si="0"/>
        <v>98.48</v>
      </c>
      <c r="D22" s="1">
        <f t="shared" si="5"/>
        <v>99.23</v>
      </c>
      <c r="E22" s="1">
        <v>100.65</v>
      </c>
      <c r="F22" s="1">
        <v>0.7</v>
      </c>
      <c r="G22" s="1">
        <v>2</v>
      </c>
      <c r="I22" s="4" t="s">
        <v>19</v>
      </c>
      <c r="J22" s="1">
        <v>4</v>
      </c>
      <c r="P22" s="35">
        <v>54.5</v>
      </c>
      <c r="Q22" s="3">
        <v>98.48</v>
      </c>
      <c r="R22" s="3">
        <f t="shared" si="1"/>
        <v>5412.3950000000004</v>
      </c>
      <c r="S22" s="3">
        <f t="shared" si="2"/>
        <v>5514.88</v>
      </c>
      <c r="T22" s="3"/>
      <c r="U22" s="43">
        <v>54.5</v>
      </c>
      <c r="V22" s="22">
        <v>98.48</v>
      </c>
      <c r="W22" s="22">
        <f t="shared" si="3"/>
        <v>5412.3950000000004</v>
      </c>
      <c r="X22" s="22">
        <f t="shared" si="4"/>
        <v>5514.88</v>
      </c>
      <c r="Z22" s="6">
        <v>54.5</v>
      </c>
      <c r="AA22" s="3">
        <v>98.48</v>
      </c>
      <c r="AB22" s="3">
        <f t="shared" si="7"/>
        <v>5412.3950000000004</v>
      </c>
      <c r="AC22" s="38">
        <f t="shared" si="6"/>
        <v>5514.88</v>
      </c>
    </row>
    <row r="23" spans="1:29">
      <c r="A23" s="6">
        <v>56</v>
      </c>
      <c r="B23" s="6">
        <v>5.27</v>
      </c>
      <c r="C23" s="1">
        <f t="shared" si="0"/>
        <v>99.31</v>
      </c>
      <c r="D23" s="1">
        <f t="shared" si="5"/>
        <v>99.23</v>
      </c>
      <c r="E23" s="1">
        <v>100.65</v>
      </c>
      <c r="F23" s="1">
        <v>0</v>
      </c>
      <c r="G23" s="1">
        <v>0</v>
      </c>
      <c r="I23" s="4" t="s">
        <v>17</v>
      </c>
      <c r="J23" s="1">
        <v>2</v>
      </c>
      <c r="P23" s="35">
        <v>56</v>
      </c>
      <c r="Q23" s="3">
        <v>99.31</v>
      </c>
      <c r="R23" s="3">
        <f t="shared" si="1"/>
        <v>5517.68</v>
      </c>
      <c r="S23" s="3">
        <f t="shared" si="2"/>
        <v>5710.3249999999998</v>
      </c>
      <c r="T23" s="3"/>
      <c r="U23" s="43">
        <v>56</v>
      </c>
      <c r="V23" s="22">
        <v>99.31</v>
      </c>
      <c r="W23" s="22">
        <f t="shared" si="3"/>
        <v>5517.68</v>
      </c>
      <c r="X23" s="22">
        <f t="shared" si="4"/>
        <v>5710.3249999999998</v>
      </c>
      <c r="Z23" s="6">
        <v>56</v>
      </c>
      <c r="AA23" s="3">
        <v>99.31</v>
      </c>
      <c r="AB23" s="3">
        <f t="shared" si="7"/>
        <v>5517.68</v>
      </c>
      <c r="AC23" s="38">
        <f t="shared" si="6"/>
        <v>5710.3249999999998</v>
      </c>
    </row>
    <row r="24" spans="1:29">
      <c r="A24" s="6">
        <v>57.5</v>
      </c>
      <c r="B24" s="6">
        <v>6.05</v>
      </c>
      <c r="C24" s="1">
        <f t="shared" si="0"/>
        <v>98.53</v>
      </c>
      <c r="D24" s="1">
        <f t="shared" si="5"/>
        <v>99.23</v>
      </c>
      <c r="E24" s="1">
        <v>100.65</v>
      </c>
      <c r="F24" s="1">
        <v>0.8</v>
      </c>
      <c r="G24" s="1">
        <v>1.6</v>
      </c>
      <c r="I24" s="4" t="s">
        <v>18</v>
      </c>
      <c r="J24" s="1">
        <v>3</v>
      </c>
      <c r="P24" s="35">
        <v>57.5</v>
      </c>
      <c r="Q24" s="3">
        <v>98.53</v>
      </c>
      <c r="R24" s="3">
        <f t="shared" si="1"/>
        <v>5656.8499999999995</v>
      </c>
      <c r="S24" s="3">
        <f t="shared" si="2"/>
        <v>5911.8</v>
      </c>
      <c r="T24" s="3"/>
      <c r="U24" s="43">
        <v>57.5</v>
      </c>
      <c r="V24" s="22">
        <v>98.53</v>
      </c>
      <c r="W24" s="22">
        <f t="shared" si="3"/>
        <v>5656.8499999999995</v>
      </c>
      <c r="X24" s="22">
        <f t="shared" si="4"/>
        <v>5911.8</v>
      </c>
      <c r="Z24" s="6">
        <v>57.5</v>
      </c>
      <c r="AA24" s="3">
        <v>98.53</v>
      </c>
      <c r="AB24" s="3">
        <f t="shared" si="7"/>
        <v>5656.8499999999995</v>
      </c>
      <c r="AC24" s="38">
        <f t="shared" si="6"/>
        <v>5911.8</v>
      </c>
    </row>
    <row r="25" spans="1:29">
      <c r="A25" s="6">
        <v>60</v>
      </c>
      <c r="B25" s="6">
        <v>6.2</v>
      </c>
      <c r="C25" s="1">
        <f t="shared" si="0"/>
        <v>98.38</v>
      </c>
      <c r="D25" s="1">
        <f t="shared" si="5"/>
        <v>99.23</v>
      </c>
      <c r="E25" s="1">
        <v>100.65</v>
      </c>
      <c r="F25" s="1">
        <v>0.95</v>
      </c>
      <c r="G25" s="1">
        <v>1.57</v>
      </c>
      <c r="H25" s="2"/>
      <c r="I25" s="4" t="s">
        <v>18</v>
      </c>
      <c r="J25" s="1">
        <v>3</v>
      </c>
      <c r="P25" s="35">
        <v>60</v>
      </c>
      <c r="Q25" s="3">
        <v>98.38</v>
      </c>
      <c r="R25" s="3">
        <f t="shared" si="1"/>
        <v>5931</v>
      </c>
      <c r="S25" s="3">
        <f t="shared" si="2"/>
        <v>6296.32</v>
      </c>
      <c r="T25" s="3"/>
      <c r="U25" s="43">
        <v>60</v>
      </c>
      <c r="V25" s="22">
        <v>98.38</v>
      </c>
      <c r="W25" s="22">
        <f t="shared" si="3"/>
        <v>5931</v>
      </c>
      <c r="X25" s="22">
        <f t="shared" si="4"/>
        <v>6296.32</v>
      </c>
      <c r="Z25" s="6">
        <v>60</v>
      </c>
      <c r="AA25" s="3">
        <v>98.38</v>
      </c>
      <c r="AB25" s="3">
        <f t="shared" si="7"/>
        <v>5931</v>
      </c>
      <c r="AC25" s="38">
        <f t="shared" si="6"/>
        <v>6296.32</v>
      </c>
    </row>
    <row r="26" spans="1:29">
      <c r="A26" s="1">
        <v>64</v>
      </c>
      <c r="B26" s="1">
        <v>5.73</v>
      </c>
      <c r="C26" s="1">
        <f t="shared" si="0"/>
        <v>98.85</v>
      </c>
      <c r="D26" s="1">
        <f t="shared" si="5"/>
        <v>99.23</v>
      </c>
      <c r="E26" s="1">
        <v>100.65</v>
      </c>
      <c r="F26" s="1">
        <v>0.5</v>
      </c>
      <c r="G26" s="1">
        <v>0.5</v>
      </c>
      <c r="I26" s="4" t="s">
        <v>17</v>
      </c>
      <c r="J26" s="1">
        <v>2</v>
      </c>
      <c r="P26" s="33">
        <v>64</v>
      </c>
      <c r="Q26" s="3">
        <v>98.85</v>
      </c>
      <c r="R26" s="3">
        <f t="shared" si="1"/>
        <v>6309.12</v>
      </c>
      <c r="S26" s="3">
        <f t="shared" si="2"/>
        <v>6622.95</v>
      </c>
      <c r="T26" s="3"/>
      <c r="U26" s="3">
        <v>64</v>
      </c>
      <c r="V26" s="22">
        <v>98.85</v>
      </c>
      <c r="W26" s="22">
        <f t="shared" si="3"/>
        <v>6309.12</v>
      </c>
      <c r="X26" s="22">
        <f t="shared" si="4"/>
        <v>6622.95</v>
      </c>
      <c r="Z26" s="1">
        <v>64</v>
      </c>
      <c r="AA26" s="3">
        <v>98.85</v>
      </c>
      <c r="AB26" s="3">
        <f t="shared" si="7"/>
        <v>6309.12</v>
      </c>
      <c r="AC26" s="38">
        <f t="shared" si="6"/>
        <v>6622.95</v>
      </c>
    </row>
    <row r="27" spans="1:29">
      <c r="A27" s="1">
        <v>67</v>
      </c>
      <c r="B27" s="1">
        <v>6</v>
      </c>
      <c r="C27" s="1">
        <f t="shared" si="0"/>
        <v>98.58</v>
      </c>
      <c r="D27" s="1">
        <f t="shared" si="5"/>
        <v>99.23</v>
      </c>
      <c r="E27" s="1">
        <v>100.65</v>
      </c>
      <c r="F27" s="1">
        <v>0.7</v>
      </c>
      <c r="G27" s="1">
        <v>0.5</v>
      </c>
      <c r="I27" s="4" t="s">
        <v>18</v>
      </c>
      <c r="J27" s="1">
        <v>3</v>
      </c>
      <c r="P27" s="33">
        <v>67</v>
      </c>
      <c r="Q27" s="3">
        <v>98.58</v>
      </c>
      <c r="R27" s="3">
        <f t="shared" si="1"/>
        <v>6605.5300000000007</v>
      </c>
      <c r="S27" s="3">
        <f t="shared" si="2"/>
        <v>6999.18</v>
      </c>
      <c r="T27" s="3"/>
      <c r="U27" s="3">
        <v>67</v>
      </c>
      <c r="V27" s="22">
        <v>98.58</v>
      </c>
      <c r="W27" s="22">
        <f t="shared" si="3"/>
        <v>6605.5300000000007</v>
      </c>
      <c r="X27" s="22">
        <f t="shared" si="4"/>
        <v>6999.18</v>
      </c>
      <c r="Z27" s="1">
        <v>67</v>
      </c>
      <c r="AA27" s="3">
        <v>98.58</v>
      </c>
      <c r="AB27" s="3">
        <f t="shared" si="7"/>
        <v>6605.5300000000007</v>
      </c>
      <c r="AC27" s="38">
        <f t="shared" si="6"/>
        <v>6999.18</v>
      </c>
    </row>
    <row r="28" spans="1:29">
      <c r="A28" s="1">
        <v>71</v>
      </c>
      <c r="B28" s="1">
        <v>5.99</v>
      </c>
      <c r="C28" s="1">
        <f t="shared" si="0"/>
        <v>98.59</v>
      </c>
      <c r="D28" s="1">
        <f t="shared" si="5"/>
        <v>99.23</v>
      </c>
      <c r="E28" s="1">
        <v>100.65</v>
      </c>
      <c r="F28" s="1">
        <v>0.75</v>
      </c>
      <c r="G28" s="1">
        <v>0.51</v>
      </c>
      <c r="I28" s="4" t="s">
        <v>17</v>
      </c>
      <c r="J28" s="1">
        <v>2</v>
      </c>
      <c r="P28" s="33">
        <v>71</v>
      </c>
      <c r="Q28" s="3">
        <v>98.59</v>
      </c>
      <c r="R28" s="3">
        <f t="shared" si="1"/>
        <v>6995.63</v>
      </c>
      <c r="S28" s="3">
        <f t="shared" si="2"/>
        <v>7226.6469999999999</v>
      </c>
      <c r="T28" s="3"/>
      <c r="U28" s="3">
        <v>71</v>
      </c>
      <c r="V28" s="22">
        <v>98.59</v>
      </c>
      <c r="W28" s="22">
        <f t="shared" si="3"/>
        <v>6995.63</v>
      </c>
      <c r="X28" s="22">
        <f t="shared" si="4"/>
        <v>7226.6469999999999</v>
      </c>
      <c r="Z28" s="1">
        <v>71</v>
      </c>
      <c r="AA28" s="3">
        <v>98.59</v>
      </c>
      <c r="AB28" s="3">
        <f t="shared" si="7"/>
        <v>6995.63</v>
      </c>
      <c r="AC28" s="38">
        <f t="shared" si="6"/>
        <v>7226.6469999999999</v>
      </c>
    </row>
    <row r="29" spans="1:29">
      <c r="A29" s="1">
        <v>73.3</v>
      </c>
      <c r="B29" s="1">
        <v>6.05</v>
      </c>
      <c r="C29" s="1">
        <f t="shared" si="0"/>
        <v>98.53</v>
      </c>
      <c r="D29" s="1">
        <f t="shared" si="5"/>
        <v>99.23</v>
      </c>
      <c r="E29" s="1">
        <v>100.65</v>
      </c>
      <c r="F29" s="1">
        <v>0.75</v>
      </c>
      <c r="G29" s="1">
        <v>0.9</v>
      </c>
      <c r="I29" s="4" t="s">
        <v>16</v>
      </c>
      <c r="J29" s="1">
        <v>1</v>
      </c>
      <c r="P29" s="33">
        <v>73.3</v>
      </c>
      <c r="Q29" s="3">
        <v>98.53</v>
      </c>
      <c r="R29" s="3">
        <f t="shared" si="1"/>
        <v>7228.8460000000005</v>
      </c>
      <c r="S29" s="3">
        <f t="shared" si="2"/>
        <v>7360.1910000000007</v>
      </c>
      <c r="T29" s="3"/>
      <c r="U29" s="3">
        <v>73.3</v>
      </c>
      <c r="V29" s="22">
        <v>98.53</v>
      </c>
      <c r="W29" s="22">
        <f t="shared" si="3"/>
        <v>7228.8460000000005</v>
      </c>
      <c r="X29" s="22">
        <f t="shared" si="4"/>
        <v>7360.1910000000007</v>
      </c>
      <c r="Z29" s="1">
        <v>73.3</v>
      </c>
      <c r="AA29" s="3">
        <v>98.53</v>
      </c>
      <c r="AB29" s="3">
        <f t="shared" si="7"/>
        <v>7228.8460000000005</v>
      </c>
      <c r="AC29" s="38">
        <f t="shared" si="6"/>
        <v>7360.1910000000007</v>
      </c>
    </row>
    <row r="30" spans="1:29">
      <c r="A30" s="1">
        <v>74.7</v>
      </c>
      <c r="B30" s="1">
        <v>5.96</v>
      </c>
      <c r="C30" s="1">
        <f t="shared" si="0"/>
        <v>98.62</v>
      </c>
      <c r="D30" s="1">
        <f t="shared" si="5"/>
        <v>99.23</v>
      </c>
      <c r="E30" s="1">
        <v>100.65</v>
      </c>
      <c r="F30" s="1">
        <v>0.5</v>
      </c>
      <c r="G30" s="1">
        <v>2</v>
      </c>
      <c r="I30" s="4" t="s">
        <v>17</v>
      </c>
      <c r="J30" s="4">
        <v>2</v>
      </c>
      <c r="P30" s="33">
        <v>74.7</v>
      </c>
      <c r="Q30" s="3">
        <v>98.62</v>
      </c>
      <c r="R30" s="3">
        <f t="shared" si="1"/>
        <v>7455.8070000000007</v>
      </c>
      <c r="S30" s="3">
        <f t="shared" si="2"/>
        <v>7396.5</v>
      </c>
      <c r="T30" s="3"/>
      <c r="U30" s="3">
        <v>74.7</v>
      </c>
      <c r="V30" s="22">
        <v>98.62</v>
      </c>
      <c r="W30" s="22">
        <f t="shared" si="3"/>
        <v>7455.8070000000007</v>
      </c>
      <c r="X30" s="22">
        <f t="shared" si="4"/>
        <v>7396.5</v>
      </c>
      <c r="Z30" s="1">
        <v>74.7</v>
      </c>
      <c r="AA30" s="3">
        <v>98.62</v>
      </c>
      <c r="AB30" s="3">
        <f t="shared" si="7"/>
        <v>7455.8070000000007</v>
      </c>
      <c r="AC30" s="38">
        <f t="shared" si="6"/>
        <v>7396.5</v>
      </c>
    </row>
    <row r="31" spans="1:29">
      <c r="A31" s="1">
        <v>75</v>
      </c>
      <c r="B31" s="1">
        <v>4.7699999999999996</v>
      </c>
      <c r="C31" s="1">
        <f t="shared" si="0"/>
        <v>99.81</v>
      </c>
      <c r="D31" s="1">
        <f t="shared" si="5"/>
        <v>99.23</v>
      </c>
      <c r="E31" s="1">
        <v>100.65</v>
      </c>
      <c r="F31" s="1">
        <v>0</v>
      </c>
      <c r="G31" s="1">
        <v>0</v>
      </c>
      <c r="I31" s="4" t="s">
        <v>17</v>
      </c>
      <c r="J31" s="1">
        <v>2</v>
      </c>
      <c r="P31" s="33">
        <v>75</v>
      </c>
      <c r="Q31" s="3">
        <v>99.81</v>
      </c>
      <c r="R31" s="3">
        <f t="shared" si="1"/>
        <v>7455.75</v>
      </c>
      <c r="S31" s="3">
        <f t="shared" si="2"/>
        <v>7785.18</v>
      </c>
      <c r="T31" s="3"/>
      <c r="U31" s="3">
        <v>75</v>
      </c>
      <c r="V31" s="22">
        <v>99.81</v>
      </c>
      <c r="W31" s="22">
        <f t="shared" si="3"/>
        <v>7455.75</v>
      </c>
      <c r="X31" s="22">
        <f t="shared" si="4"/>
        <v>7785.18</v>
      </c>
      <c r="Z31" s="1">
        <v>75</v>
      </c>
      <c r="AA31" s="3">
        <v>99.81</v>
      </c>
      <c r="AB31" s="3">
        <f t="shared" si="7"/>
        <v>7455.75</v>
      </c>
      <c r="AC31" s="38">
        <f t="shared" si="6"/>
        <v>7785.18</v>
      </c>
    </row>
    <row r="32" spans="1:29">
      <c r="A32" s="1">
        <v>78</v>
      </c>
      <c r="B32" s="1">
        <v>5.17</v>
      </c>
      <c r="C32" s="1">
        <f t="shared" si="0"/>
        <v>99.41</v>
      </c>
      <c r="D32" s="1">
        <f t="shared" si="5"/>
        <v>99.23</v>
      </c>
      <c r="E32" s="1">
        <v>100.65</v>
      </c>
      <c r="F32" s="1">
        <v>0</v>
      </c>
      <c r="G32" s="1">
        <v>0</v>
      </c>
      <c r="I32" s="4" t="s">
        <v>17</v>
      </c>
      <c r="J32" s="1">
        <v>2</v>
      </c>
      <c r="P32" s="33">
        <v>78</v>
      </c>
      <c r="Q32" s="3">
        <v>99.41</v>
      </c>
      <c r="R32" s="3">
        <f t="shared" si="1"/>
        <v>7666.619999999999</v>
      </c>
      <c r="S32" s="3">
        <f t="shared" si="2"/>
        <v>7853.3899999999994</v>
      </c>
      <c r="T32" s="3"/>
      <c r="U32" s="3">
        <v>78</v>
      </c>
      <c r="V32" s="22">
        <v>99.41</v>
      </c>
      <c r="W32" s="22">
        <f t="shared" si="3"/>
        <v>7666.619999999999</v>
      </c>
      <c r="X32" s="22">
        <f t="shared" si="4"/>
        <v>7853.3899999999994</v>
      </c>
      <c r="Z32" s="1">
        <v>78</v>
      </c>
      <c r="AA32" s="3">
        <v>99.41</v>
      </c>
      <c r="AB32" s="3">
        <f t="shared" si="7"/>
        <v>7666.619999999999</v>
      </c>
      <c r="AC32" s="38">
        <f t="shared" si="6"/>
        <v>7853.3899999999994</v>
      </c>
    </row>
    <row r="33" spans="1:29">
      <c r="A33" s="1">
        <v>79</v>
      </c>
      <c r="B33" s="1">
        <v>6.29</v>
      </c>
      <c r="C33" s="1">
        <f t="shared" si="0"/>
        <v>98.289999999999992</v>
      </c>
      <c r="D33" s="1">
        <f t="shared" si="5"/>
        <v>99.23</v>
      </c>
      <c r="E33" s="1">
        <v>100.65</v>
      </c>
      <c r="F33" s="1">
        <v>1</v>
      </c>
      <c r="G33" s="1">
        <v>1.55</v>
      </c>
      <c r="I33" s="4" t="s">
        <v>17</v>
      </c>
      <c r="J33" s="1">
        <v>2</v>
      </c>
      <c r="P33" s="33">
        <v>79</v>
      </c>
      <c r="Q33" s="3">
        <v>98.289999999999992</v>
      </c>
      <c r="R33" s="3">
        <f t="shared" si="1"/>
        <v>7763.33</v>
      </c>
      <c r="S33" s="3">
        <f t="shared" si="2"/>
        <v>7961.49</v>
      </c>
      <c r="T33" s="3"/>
      <c r="U33" s="3">
        <v>79</v>
      </c>
      <c r="V33" s="22">
        <v>98.289999999999992</v>
      </c>
      <c r="W33" s="22">
        <f t="shared" si="3"/>
        <v>7763.33</v>
      </c>
      <c r="X33" s="22">
        <f t="shared" si="4"/>
        <v>7961.49</v>
      </c>
      <c r="Z33" s="1">
        <v>79</v>
      </c>
      <c r="AA33" s="3">
        <v>98.289999999999992</v>
      </c>
      <c r="AB33" s="3">
        <f t="shared" si="7"/>
        <v>7763.33</v>
      </c>
      <c r="AC33" s="38">
        <f t="shared" si="6"/>
        <v>7961.49</v>
      </c>
    </row>
    <row r="34" spans="1:29">
      <c r="A34" s="1">
        <v>81</v>
      </c>
      <c r="B34" s="1">
        <v>6.31</v>
      </c>
      <c r="C34" s="1">
        <f t="shared" si="0"/>
        <v>98.27</v>
      </c>
      <c r="D34" s="1">
        <f t="shared" si="5"/>
        <v>99.23</v>
      </c>
      <c r="E34" s="1">
        <v>100.65</v>
      </c>
      <c r="F34" s="1">
        <v>1</v>
      </c>
      <c r="G34" s="1">
        <v>0.51</v>
      </c>
      <c r="I34" s="4" t="s">
        <v>17</v>
      </c>
      <c r="J34" s="1">
        <v>2</v>
      </c>
      <c r="P34" s="33">
        <v>81</v>
      </c>
      <c r="Q34" s="3">
        <v>98.27</v>
      </c>
      <c r="R34" s="3">
        <f t="shared" si="1"/>
        <v>7938</v>
      </c>
      <c r="S34" s="3">
        <f t="shared" si="2"/>
        <v>8303.8150000000005</v>
      </c>
      <c r="T34" s="3"/>
      <c r="U34" s="3">
        <v>81</v>
      </c>
      <c r="V34" s="22">
        <v>98.27</v>
      </c>
      <c r="W34" s="22">
        <f t="shared" si="3"/>
        <v>7938</v>
      </c>
      <c r="X34" s="22">
        <f t="shared" si="4"/>
        <v>8303.8150000000005</v>
      </c>
      <c r="Z34" s="1">
        <v>81</v>
      </c>
      <c r="AA34" s="3">
        <v>98.27</v>
      </c>
      <c r="AB34" s="3">
        <f t="shared" si="7"/>
        <v>7938</v>
      </c>
      <c r="AC34" s="38">
        <f t="shared" si="6"/>
        <v>8303.8150000000005</v>
      </c>
    </row>
    <row r="35" spans="1:29">
      <c r="A35" s="1">
        <v>84.5</v>
      </c>
      <c r="B35" s="1">
        <v>6.58</v>
      </c>
      <c r="C35" s="1">
        <f t="shared" si="0"/>
        <v>98</v>
      </c>
      <c r="D35" s="1">
        <f t="shared" si="5"/>
        <v>99.23</v>
      </c>
      <c r="E35" s="1">
        <v>100.65</v>
      </c>
      <c r="F35" s="1">
        <v>1.3</v>
      </c>
      <c r="G35" s="1">
        <v>1.53</v>
      </c>
      <c r="I35" s="4" t="s">
        <v>18</v>
      </c>
      <c r="J35" s="1">
        <v>3</v>
      </c>
      <c r="P35" s="33">
        <v>84.5</v>
      </c>
      <c r="Q35" s="3">
        <v>98</v>
      </c>
      <c r="R35" s="3">
        <f t="shared" si="1"/>
        <v>8270.8599999999988</v>
      </c>
      <c r="S35" s="3">
        <f t="shared" si="2"/>
        <v>8594.6</v>
      </c>
      <c r="T35" s="3"/>
      <c r="U35" s="3">
        <v>84.5</v>
      </c>
      <c r="V35" s="22">
        <v>98</v>
      </c>
      <c r="W35" s="22">
        <f t="shared" si="3"/>
        <v>8270.8599999999988</v>
      </c>
      <c r="X35" s="22">
        <f t="shared" si="4"/>
        <v>8594.6</v>
      </c>
      <c r="Z35" s="1">
        <v>84.5</v>
      </c>
      <c r="AA35" s="3">
        <v>98</v>
      </c>
      <c r="AB35" s="3">
        <f t="shared" si="7"/>
        <v>8270.8599999999988</v>
      </c>
      <c r="AC35" s="38">
        <f t="shared" si="6"/>
        <v>8594.6</v>
      </c>
    </row>
    <row r="36" spans="1:29">
      <c r="A36" s="1">
        <v>87.7</v>
      </c>
      <c r="B36" s="1">
        <v>6.7</v>
      </c>
      <c r="C36" s="1">
        <f t="shared" si="0"/>
        <v>97.88</v>
      </c>
      <c r="D36" s="1">
        <f t="shared" si="5"/>
        <v>99.23</v>
      </c>
      <c r="E36" s="1">
        <v>100.65</v>
      </c>
      <c r="F36" s="1">
        <v>1.4</v>
      </c>
      <c r="G36" s="1">
        <v>1.08</v>
      </c>
      <c r="I36" s="4" t="s">
        <v>18</v>
      </c>
      <c r="J36" s="1">
        <v>3</v>
      </c>
      <c r="P36" s="33">
        <v>87.7</v>
      </c>
      <c r="Q36" s="3">
        <v>97.88</v>
      </c>
      <c r="R36" s="3">
        <f t="shared" si="1"/>
        <v>8584.0759999999991</v>
      </c>
      <c r="S36" s="3">
        <f t="shared" si="2"/>
        <v>8809.1999999999989</v>
      </c>
      <c r="T36" s="3"/>
      <c r="U36" s="3">
        <v>87.7</v>
      </c>
      <c r="V36" s="22">
        <v>97.88</v>
      </c>
      <c r="W36" s="22">
        <f t="shared" si="3"/>
        <v>8584.0759999999991</v>
      </c>
      <c r="X36" s="22">
        <f t="shared" si="4"/>
        <v>8809.1999999999989</v>
      </c>
      <c r="Z36" s="1">
        <v>87.7</v>
      </c>
      <c r="AA36" s="3">
        <v>97.88</v>
      </c>
      <c r="AB36" s="3">
        <f t="shared" si="7"/>
        <v>8584.0759999999991</v>
      </c>
      <c r="AC36" s="38">
        <f t="shared" si="6"/>
        <v>8809.1999999999989</v>
      </c>
    </row>
    <row r="37" spans="1:29">
      <c r="A37" s="1">
        <v>90</v>
      </c>
      <c r="B37" s="1">
        <v>6.7</v>
      </c>
      <c r="C37" s="1">
        <f t="shared" si="0"/>
        <v>97.88</v>
      </c>
      <c r="D37" s="1">
        <f t="shared" si="5"/>
        <v>99.23</v>
      </c>
      <c r="E37" s="1">
        <v>100.65</v>
      </c>
      <c r="F37" s="1">
        <v>1.4</v>
      </c>
      <c r="G37" s="1">
        <v>1.3</v>
      </c>
      <c r="I37" s="4" t="s">
        <v>16</v>
      </c>
      <c r="J37" s="1">
        <v>1</v>
      </c>
      <c r="P37" s="33">
        <v>90</v>
      </c>
      <c r="Q37" s="3">
        <v>97.88</v>
      </c>
      <c r="R37" s="3">
        <f t="shared" si="1"/>
        <v>8827.2000000000007</v>
      </c>
      <c r="S37" s="3">
        <f t="shared" si="2"/>
        <v>9112.6279999999988</v>
      </c>
      <c r="T37" s="3"/>
      <c r="U37" s="3">
        <v>90</v>
      </c>
      <c r="V37" s="22">
        <v>97.88</v>
      </c>
      <c r="W37" s="22">
        <f t="shared" si="3"/>
        <v>8827.2000000000007</v>
      </c>
      <c r="X37" s="22">
        <f t="shared" si="4"/>
        <v>9112.6279999999988</v>
      </c>
      <c r="Z37" s="1">
        <v>90</v>
      </c>
      <c r="AA37" s="3">
        <v>97.88</v>
      </c>
      <c r="AB37" s="3">
        <f t="shared" si="7"/>
        <v>8827.2000000000007</v>
      </c>
      <c r="AC37" s="38">
        <f t="shared" si="6"/>
        <v>9112.6279999999988</v>
      </c>
    </row>
    <row r="38" spans="1:29">
      <c r="A38" s="1">
        <v>93.1</v>
      </c>
      <c r="B38" s="1">
        <v>6.5</v>
      </c>
      <c r="C38" s="1">
        <f t="shared" si="0"/>
        <v>98.08</v>
      </c>
      <c r="D38" s="1">
        <f t="shared" si="5"/>
        <v>99.23</v>
      </c>
      <c r="E38" s="1">
        <v>100.65</v>
      </c>
      <c r="F38" s="1">
        <v>1.6</v>
      </c>
      <c r="G38" s="1">
        <v>1.44</v>
      </c>
      <c r="I38" s="4" t="s">
        <v>16</v>
      </c>
      <c r="J38" s="1">
        <v>1</v>
      </c>
      <c r="P38" s="33">
        <v>93.1</v>
      </c>
      <c r="Q38" s="3">
        <v>98.08</v>
      </c>
      <c r="R38" s="3">
        <f t="shared" si="1"/>
        <v>9137.7649999999994</v>
      </c>
      <c r="S38" s="3">
        <f t="shared" si="2"/>
        <v>9445.1039999999994</v>
      </c>
      <c r="T38" s="3"/>
      <c r="U38" s="3">
        <v>93.1</v>
      </c>
      <c r="V38" s="22">
        <v>98.08</v>
      </c>
      <c r="W38" s="22">
        <f t="shared" si="3"/>
        <v>9137.7649999999994</v>
      </c>
      <c r="X38" s="22">
        <f t="shared" si="4"/>
        <v>9445.1039999999994</v>
      </c>
      <c r="Z38" s="1">
        <v>93.1</v>
      </c>
      <c r="AA38" s="3">
        <v>98.08</v>
      </c>
      <c r="AB38" s="3">
        <f t="shared" si="7"/>
        <v>9137.7649999999994</v>
      </c>
      <c r="AC38" s="38">
        <f t="shared" si="6"/>
        <v>9445.1039999999994</v>
      </c>
    </row>
    <row r="39" spans="1:29">
      <c r="A39" s="1">
        <v>96.3</v>
      </c>
      <c r="B39" s="1">
        <v>6.43</v>
      </c>
      <c r="C39" s="1">
        <f t="shared" si="0"/>
        <v>98.15</v>
      </c>
      <c r="D39" s="1">
        <f t="shared" si="5"/>
        <v>99.23</v>
      </c>
      <c r="E39" s="1">
        <v>100.65</v>
      </c>
      <c r="F39" s="1">
        <v>1.1000000000000001</v>
      </c>
      <c r="G39" s="1">
        <v>1.29</v>
      </c>
      <c r="I39" s="4" t="s">
        <v>18</v>
      </c>
      <c r="J39" s="1">
        <v>3</v>
      </c>
      <c r="P39" s="33">
        <v>96.3</v>
      </c>
      <c r="Q39" s="3">
        <v>98.15</v>
      </c>
      <c r="R39" s="3">
        <f t="shared" si="1"/>
        <v>9403.6949999999997</v>
      </c>
      <c r="S39" s="3">
        <f t="shared" si="2"/>
        <v>9716.85</v>
      </c>
      <c r="T39" s="3"/>
      <c r="U39" s="3">
        <v>96.3</v>
      </c>
      <c r="V39" s="22">
        <v>98.15</v>
      </c>
      <c r="W39" s="22">
        <f t="shared" si="3"/>
        <v>9403.6949999999997</v>
      </c>
      <c r="X39" s="22">
        <f t="shared" si="4"/>
        <v>9716.85</v>
      </c>
      <c r="Z39" s="1">
        <v>96.3</v>
      </c>
      <c r="AA39" s="3">
        <v>98.15</v>
      </c>
      <c r="AB39" s="3">
        <f t="shared" si="7"/>
        <v>9403.6949999999997</v>
      </c>
      <c r="AC39" s="38">
        <f t="shared" si="6"/>
        <v>9716.85</v>
      </c>
    </row>
    <row r="40" spans="1:29">
      <c r="A40" s="1">
        <v>99</v>
      </c>
      <c r="B40" s="1">
        <v>6.93</v>
      </c>
      <c r="C40" s="1">
        <f t="shared" si="0"/>
        <v>97.65</v>
      </c>
      <c r="D40" s="1">
        <f t="shared" si="5"/>
        <v>99.23</v>
      </c>
      <c r="E40" s="1">
        <v>100.65</v>
      </c>
      <c r="F40" s="1">
        <v>0.65</v>
      </c>
      <c r="G40" s="1">
        <v>0.92</v>
      </c>
      <c r="I40" s="4" t="s">
        <v>19</v>
      </c>
      <c r="J40" s="1">
        <v>4</v>
      </c>
      <c r="P40" s="33">
        <v>99</v>
      </c>
      <c r="Q40" s="3">
        <v>97.65</v>
      </c>
      <c r="R40" s="3">
        <f t="shared" si="1"/>
        <v>9766.35</v>
      </c>
      <c r="S40" s="3">
        <f t="shared" si="2"/>
        <v>9823.59</v>
      </c>
      <c r="T40" s="3"/>
      <c r="U40" s="3">
        <v>99</v>
      </c>
      <c r="V40" s="22">
        <v>97.65</v>
      </c>
      <c r="W40" s="22">
        <f t="shared" si="3"/>
        <v>9766.35</v>
      </c>
      <c r="X40" s="22">
        <f t="shared" si="4"/>
        <v>9823.59</v>
      </c>
      <c r="Z40" s="1">
        <v>99</v>
      </c>
      <c r="AA40" s="3">
        <v>97.65</v>
      </c>
      <c r="AB40" s="3">
        <f t="shared" si="7"/>
        <v>9766.35</v>
      </c>
      <c r="AC40" s="38">
        <f t="shared" si="6"/>
        <v>9823.59</v>
      </c>
    </row>
    <row r="41" spans="1:29">
      <c r="A41" s="1">
        <v>100.6</v>
      </c>
      <c r="B41" s="1">
        <v>5.93</v>
      </c>
      <c r="C41" s="1">
        <f t="shared" si="0"/>
        <v>98.65</v>
      </c>
      <c r="D41" s="1">
        <f t="shared" si="5"/>
        <v>99.23</v>
      </c>
      <c r="E41" s="1">
        <v>100.65</v>
      </c>
      <c r="F41" s="4">
        <v>0.6</v>
      </c>
      <c r="G41" s="1">
        <v>0.95</v>
      </c>
      <c r="I41" s="4" t="s">
        <v>20</v>
      </c>
      <c r="J41" s="1">
        <v>5</v>
      </c>
      <c r="P41" s="33">
        <v>100.6</v>
      </c>
      <c r="Q41" s="3">
        <v>98.65</v>
      </c>
      <c r="R41" s="3">
        <f t="shared" si="1"/>
        <v>9925.1959999999999</v>
      </c>
      <c r="S41" s="3">
        <f t="shared" si="2"/>
        <v>10259.6</v>
      </c>
      <c r="T41" s="3"/>
      <c r="U41" s="3">
        <v>100.6</v>
      </c>
      <c r="V41" s="22">
        <v>98.65</v>
      </c>
      <c r="W41" s="22">
        <f t="shared" si="3"/>
        <v>9925.1959999999999</v>
      </c>
      <c r="X41" s="22">
        <f t="shared" si="4"/>
        <v>10259.6</v>
      </c>
      <c r="Z41" s="1">
        <v>100.6</v>
      </c>
      <c r="AA41" s="3">
        <v>98.65</v>
      </c>
      <c r="AB41" s="3">
        <f t="shared" si="7"/>
        <v>9925.1959999999999</v>
      </c>
      <c r="AC41" s="38">
        <f t="shared" si="6"/>
        <v>10259.6</v>
      </c>
    </row>
    <row r="42" spans="1:29">
      <c r="A42" s="1">
        <v>104</v>
      </c>
      <c r="B42" s="1">
        <v>5.92</v>
      </c>
      <c r="C42" s="1">
        <f t="shared" si="0"/>
        <v>98.66</v>
      </c>
      <c r="D42" s="1">
        <f t="shared" si="5"/>
        <v>99.23</v>
      </c>
      <c r="E42" s="1">
        <v>100.65</v>
      </c>
      <c r="F42" s="1">
        <v>0.3</v>
      </c>
      <c r="G42" s="1">
        <v>1.18</v>
      </c>
      <c r="I42" s="4" t="s">
        <v>20</v>
      </c>
      <c r="J42" s="1">
        <v>5</v>
      </c>
      <c r="P42" s="33">
        <v>104</v>
      </c>
      <c r="Q42" s="3">
        <v>98.66</v>
      </c>
      <c r="R42" s="3">
        <f t="shared" si="1"/>
        <v>10320.959999999999</v>
      </c>
      <c r="S42" s="3">
        <f t="shared" si="2"/>
        <v>10586.217999999999</v>
      </c>
      <c r="T42" s="3"/>
      <c r="U42" s="3">
        <v>104</v>
      </c>
      <c r="V42" s="22">
        <v>98.66</v>
      </c>
      <c r="W42" s="22">
        <f t="shared" si="3"/>
        <v>10320.959999999999</v>
      </c>
      <c r="X42" s="22">
        <f t="shared" si="4"/>
        <v>10586.217999999999</v>
      </c>
      <c r="Z42" s="1">
        <v>104</v>
      </c>
      <c r="AA42" s="3">
        <v>98.66</v>
      </c>
      <c r="AB42" s="3">
        <f t="shared" si="7"/>
        <v>10320.959999999999</v>
      </c>
      <c r="AC42" s="38">
        <f t="shared" si="6"/>
        <v>10586.217999999999</v>
      </c>
    </row>
    <row r="43" spans="1:29">
      <c r="A43" s="27">
        <v>107.3</v>
      </c>
      <c r="B43" s="27">
        <v>5.34</v>
      </c>
      <c r="C43" s="27">
        <f t="shared" si="0"/>
        <v>99.24</v>
      </c>
      <c r="D43" s="27">
        <f t="shared" si="5"/>
        <v>99.23</v>
      </c>
      <c r="E43" s="27">
        <v>100.65</v>
      </c>
      <c r="F43" s="27">
        <v>0</v>
      </c>
      <c r="G43" s="27">
        <v>0</v>
      </c>
      <c r="H43" s="27" t="s">
        <v>77</v>
      </c>
      <c r="I43" s="4" t="s">
        <v>20</v>
      </c>
      <c r="J43" s="1">
        <v>5</v>
      </c>
      <c r="P43" s="33">
        <v>107.3</v>
      </c>
      <c r="Q43" s="3">
        <v>99.24</v>
      </c>
      <c r="R43" s="3">
        <f t="shared" si="1"/>
        <v>10716.050999999999</v>
      </c>
      <c r="S43" s="3">
        <f t="shared" si="2"/>
        <v>11015.64</v>
      </c>
      <c r="T43" s="3"/>
      <c r="U43" s="3">
        <v>107.3</v>
      </c>
      <c r="V43" s="22">
        <v>99.24</v>
      </c>
      <c r="W43" s="22">
        <f t="shared" si="3"/>
        <v>10716.050999999999</v>
      </c>
      <c r="X43" s="22">
        <f t="shared" si="4"/>
        <v>11015.64</v>
      </c>
      <c r="Z43" s="1">
        <v>107.3</v>
      </c>
      <c r="AA43" s="3">
        <v>99.24</v>
      </c>
      <c r="AB43" s="3">
        <f t="shared" si="7"/>
        <v>10648.451999999999</v>
      </c>
      <c r="AC43" s="38">
        <f t="shared" si="6"/>
        <v>684.75599999999997</v>
      </c>
    </row>
    <row r="44" spans="1:29">
      <c r="A44" s="1">
        <v>111</v>
      </c>
      <c r="B44" s="1">
        <v>4.71</v>
      </c>
      <c r="C44" s="1">
        <f t="shared" si="0"/>
        <v>99.87</v>
      </c>
      <c r="E44" s="1">
        <v>100.65</v>
      </c>
      <c r="F44" s="1">
        <v>0</v>
      </c>
      <c r="P44" s="33">
        <v>111</v>
      </c>
      <c r="Q44" s="3">
        <v>99.87</v>
      </c>
      <c r="R44" s="3">
        <f t="shared" si="1"/>
        <v>11149.95</v>
      </c>
      <c r="S44" s="3">
        <f t="shared" si="2"/>
        <v>11475.063000000002</v>
      </c>
      <c r="T44" s="3"/>
      <c r="U44" s="3">
        <v>111</v>
      </c>
      <c r="V44" s="22">
        <v>99.87</v>
      </c>
      <c r="W44" s="22">
        <f t="shared" si="3"/>
        <v>11149.95</v>
      </c>
      <c r="X44" s="22">
        <f t="shared" si="4"/>
        <v>11475.063000000002</v>
      </c>
      <c r="Z44" s="1">
        <v>6.9</v>
      </c>
      <c r="AA44" s="3">
        <v>99.24</v>
      </c>
      <c r="AB44" s="3"/>
      <c r="AC44" s="38"/>
    </row>
    <row r="45" spans="1:29">
      <c r="A45" s="25">
        <v>114.9</v>
      </c>
      <c r="B45" s="25">
        <v>4.13</v>
      </c>
      <c r="C45" s="25">
        <f t="shared" si="0"/>
        <v>100.45</v>
      </c>
      <c r="D45" s="25"/>
      <c r="E45" s="25">
        <v>100.65</v>
      </c>
      <c r="F45" s="25">
        <v>0</v>
      </c>
      <c r="G45" s="25"/>
      <c r="H45" s="25" t="s">
        <v>25</v>
      </c>
      <c r="P45" s="33">
        <v>114.9</v>
      </c>
      <c r="Q45" s="3">
        <v>100.45</v>
      </c>
      <c r="R45" s="3">
        <f t="shared" si="1"/>
        <v>11700.267</v>
      </c>
      <c r="S45" s="3">
        <f t="shared" si="2"/>
        <v>11853.1</v>
      </c>
      <c r="T45" s="3"/>
      <c r="U45" s="3">
        <v>114.9</v>
      </c>
      <c r="V45" s="22">
        <v>100.45</v>
      </c>
      <c r="W45" s="22">
        <f t="shared" si="3"/>
        <v>11541.705000000002</v>
      </c>
      <c r="X45" s="22">
        <f t="shared" si="4"/>
        <v>482.15999999999997</v>
      </c>
      <c r="AC45" s="34"/>
    </row>
    <row r="46" spans="1:29">
      <c r="A46" s="1">
        <v>118</v>
      </c>
      <c r="B46" s="1">
        <v>2.75</v>
      </c>
      <c r="C46" s="1">
        <f t="shared" si="0"/>
        <v>101.83</v>
      </c>
      <c r="E46" s="1">
        <v>100.65</v>
      </c>
      <c r="P46" s="33">
        <v>118</v>
      </c>
      <c r="Q46" s="3">
        <v>101.83</v>
      </c>
      <c r="R46" s="3">
        <f t="shared" si="1"/>
        <v>12188.22</v>
      </c>
      <c r="S46" s="3">
        <f t="shared" si="2"/>
        <v>12514.907000000001</v>
      </c>
      <c r="T46" s="3"/>
      <c r="U46" s="3">
        <v>4.8</v>
      </c>
      <c r="V46" s="22">
        <v>100.45</v>
      </c>
      <c r="W46" s="22"/>
      <c r="X46" s="22"/>
      <c r="AC46" s="34"/>
    </row>
    <row r="47" spans="1:29">
      <c r="A47" s="1">
        <v>122.9</v>
      </c>
      <c r="B47" s="1">
        <v>1.29</v>
      </c>
      <c r="C47" s="1">
        <f t="shared" si="0"/>
        <v>103.28999999999999</v>
      </c>
      <c r="E47" s="1">
        <v>100.65</v>
      </c>
      <c r="F47" s="1">
        <v>0</v>
      </c>
      <c r="P47" s="33">
        <v>122.9</v>
      </c>
      <c r="Q47" s="3">
        <v>103.28999999999999</v>
      </c>
      <c r="R47" s="3">
        <f t="shared" si="1"/>
        <v>12484.182000000001</v>
      </c>
      <c r="S47" s="3">
        <f t="shared" si="2"/>
        <v>206.57999999999998</v>
      </c>
      <c r="T47" s="3"/>
      <c r="U47" s="3"/>
      <c r="AC47" s="34"/>
    </row>
    <row r="48" spans="1:29">
      <c r="D48" s="10" t="s">
        <v>85</v>
      </c>
      <c r="F48" s="10">
        <f>MAX(F7:F43)</f>
        <v>1.6</v>
      </c>
      <c r="G48" s="10">
        <f>MAX(G7:G43)</f>
        <v>2.8</v>
      </c>
      <c r="P48" s="33">
        <v>2</v>
      </c>
      <c r="Q48" s="3">
        <v>101.58</v>
      </c>
      <c r="R48" s="3"/>
      <c r="S48" s="3"/>
      <c r="T48" s="3"/>
      <c r="U48" s="3"/>
      <c r="AC48" s="34"/>
    </row>
    <row r="49" spans="4:29">
      <c r="D49" s="10" t="s">
        <v>86</v>
      </c>
      <c r="F49" s="10">
        <f>AVERAGE(F7:F43)</f>
        <v>0.63783783783783776</v>
      </c>
      <c r="G49" s="10">
        <f>AVERAGE(G7:G43)</f>
        <v>0.8500000000000002</v>
      </c>
      <c r="P49" s="33"/>
      <c r="AC49" s="34"/>
    </row>
    <row r="50" spans="4:29">
      <c r="F50" s="10"/>
      <c r="G50" s="10"/>
      <c r="P50" s="33"/>
      <c r="S50" s="44">
        <f>ABS(1/2*(SUM(R4:R47)-SUM(S4:S47)))</f>
        <v>425.58599999998114</v>
      </c>
      <c r="X50" s="44">
        <f>ABS(1/2*(SUM(W4:W47)-SUM(X4:X47)))</f>
        <v>199.65949999997974</v>
      </c>
      <c r="AC50" s="39">
        <f>ABS(1/2*(SUM(AB4:AB47)-SUM(AC4:AC47)))</f>
        <v>71.660499999983585</v>
      </c>
    </row>
    <row r="51" spans="4:29">
      <c r="F51" s="10"/>
      <c r="G51" s="10"/>
      <c r="P51" s="33"/>
      <c r="AC51" s="34"/>
    </row>
    <row r="52" spans="4:29" ht="13.8" thickBot="1">
      <c r="P52" s="36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2" t="s">
        <v>122</v>
      </c>
      <c r="AC52" s="40">
        <f>AC50/X50</f>
        <v>0.358913550319373</v>
      </c>
    </row>
  </sheetData>
  <mergeCells count="6">
    <mergeCell ref="P1:AC1"/>
    <mergeCell ref="P3:S3"/>
    <mergeCell ref="U3:X3"/>
    <mergeCell ref="Z3:AC3"/>
    <mergeCell ref="V4:X4"/>
    <mergeCell ref="Z4:AB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4EB6-EDC6-4F7F-A126-CBC9D2A56443}">
  <sheetPr>
    <tabColor indexed="47"/>
  </sheetPr>
  <dimension ref="A1:K41"/>
  <sheetViews>
    <sheetView tabSelected="1" topLeftCell="A6" workbookViewId="0">
      <selection activeCell="C7" sqref="C7"/>
    </sheetView>
  </sheetViews>
  <sheetFormatPr defaultRowHeight="14.4"/>
  <cols>
    <col min="1" max="1" width="41.21875" customWidth="1"/>
    <col min="2" max="2" width="13.5546875" customWidth="1"/>
    <col min="3" max="3" width="11.44140625" customWidth="1"/>
    <col min="4" max="4" width="12.21875" customWidth="1"/>
    <col min="6" max="6" width="29.44140625" customWidth="1"/>
    <col min="7" max="7" width="19" customWidth="1"/>
    <col min="8" max="8" width="34.21875" customWidth="1"/>
    <col min="9" max="9" width="14.77734375" customWidth="1"/>
    <col min="10" max="10" width="19.44140625" customWidth="1"/>
    <col min="11" max="11" width="18.21875" customWidth="1"/>
    <col min="12" max="12" width="15.44140625" customWidth="1"/>
    <col min="13" max="13" width="14.5546875" customWidth="1"/>
    <col min="14" max="14" width="11.21875" customWidth="1"/>
  </cols>
  <sheetData>
    <row r="1" spans="1:11" ht="26.7" customHeight="1">
      <c r="A1" s="7" t="s">
        <v>9</v>
      </c>
      <c r="B1" s="8" t="s">
        <v>11</v>
      </c>
      <c r="C1" s="8" t="s">
        <v>12</v>
      </c>
    </row>
    <row r="2" spans="1:11">
      <c r="A2" s="9" t="s">
        <v>14</v>
      </c>
      <c r="B2" s="13">
        <f>'Upper Transect (T1)'!$M$4</f>
        <v>54</v>
      </c>
      <c r="C2" s="13">
        <f>'Lower Transect (T2)'!$M$4</f>
        <v>100.39999999999999</v>
      </c>
    </row>
    <row r="3" spans="1:11">
      <c r="A3" s="12" t="s">
        <v>13</v>
      </c>
      <c r="B3" s="13">
        <f>'Upper Transect (T1)'!$M$3</f>
        <v>60</v>
      </c>
      <c r="C3" s="13">
        <f>'Lower Transect (T2)'!$M$3</f>
        <v>110.10000000000001</v>
      </c>
    </row>
    <row r="4" spans="1:11">
      <c r="A4" s="9" t="s">
        <v>10</v>
      </c>
      <c r="B4" s="14">
        <f>B2/B3</f>
        <v>0.9</v>
      </c>
      <c r="C4" s="14">
        <f>C2/C3</f>
        <v>0.91189827429609427</v>
      </c>
    </row>
    <row r="5" spans="1:11">
      <c r="A5" s="12" t="s">
        <v>123</v>
      </c>
      <c r="B5" s="13">
        <v>54.020000000004075</v>
      </c>
      <c r="C5" s="13">
        <v>71.6604999999836</v>
      </c>
    </row>
    <row r="6" spans="1:11">
      <c r="A6" s="12" t="s">
        <v>124</v>
      </c>
      <c r="B6" s="13">
        <v>97.868000000002212</v>
      </c>
      <c r="C6" s="13">
        <v>199.65949999997974</v>
      </c>
    </row>
    <row r="7" spans="1:11">
      <c r="A7" s="9" t="s">
        <v>125</v>
      </c>
      <c r="B7" s="51">
        <v>0.55196795683985422</v>
      </c>
      <c r="C7" s="51">
        <v>0.358913550319373</v>
      </c>
    </row>
    <row r="8" spans="1:11">
      <c r="A8" s="9" t="s">
        <v>95</v>
      </c>
      <c r="B8" s="13">
        <f>'Upper Transect (T1)'!D40</f>
        <v>1.6</v>
      </c>
      <c r="C8" s="13">
        <f>'Lower Transect (T2)'!F48</f>
        <v>1.6</v>
      </c>
    </row>
    <row r="9" spans="1:11">
      <c r="A9" s="9" t="s">
        <v>98</v>
      </c>
      <c r="B9" s="13">
        <f>'Upper Transect (T1)'!D41</f>
        <v>0.95400000000000007</v>
      </c>
      <c r="C9" s="13">
        <f>'Lower Transect (T2)'!F49</f>
        <v>0.63783783783783776</v>
      </c>
    </row>
    <row r="10" spans="1:11">
      <c r="A10" s="9" t="s">
        <v>97</v>
      </c>
      <c r="B10" s="13">
        <f>'Upper Transect (T1)'!G40</f>
        <v>2.35</v>
      </c>
      <c r="C10" s="13">
        <f>'Lower Transect (T2)'!G48</f>
        <v>2.8</v>
      </c>
    </row>
    <row r="11" spans="1:11">
      <c r="A11" s="9" t="s">
        <v>96</v>
      </c>
      <c r="B11" s="13">
        <f>'Upper Transect (T1)'!G41</f>
        <v>0.90760000000000007</v>
      </c>
      <c r="C11" s="13">
        <f>AVERAGE('Lower Transect (T2)'!G:G)</f>
        <v>0.83571428571428596</v>
      </c>
    </row>
    <row r="12" spans="1:11">
      <c r="A12" s="24" t="s">
        <v>99</v>
      </c>
    </row>
    <row r="16" spans="1:11">
      <c r="B16" s="21" t="s">
        <v>39</v>
      </c>
      <c r="K16" s="21" t="s">
        <v>41</v>
      </c>
    </row>
    <row r="38" spans="1:9">
      <c r="H38" s="21" t="s">
        <v>105</v>
      </c>
      <c r="I38" t="s">
        <v>107</v>
      </c>
    </row>
    <row r="39" spans="1:9">
      <c r="A39" s="21" t="s">
        <v>100</v>
      </c>
      <c r="B39" t="s">
        <v>101</v>
      </c>
      <c r="H39" s="21" t="s">
        <v>106</v>
      </c>
      <c r="I39" t="s">
        <v>110</v>
      </c>
    </row>
    <row r="40" spans="1:9">
      <c r="A40" s="21" t="s">
        <v>102</v>
      </c>
      <c r="B40" t="s">
        <v>103</v>
      </c>
      <c r="H40" s="29" t="s">
        <v>108</v>
      </c>
      <c r="I40" s="30" t="s">
        <v>109</v>
      </c>
    </row>
    <row r="41" spans="1:9">
      <c r="A41" s="29" t="s">
        <v>108</v>
      </c>
      <c r="B41" s="30" t="s">
        <v>104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B91F-0B02-4240-A674-614F59239595}">
  <sheetPr>
    <tabColor rgb="FFFF0000"/>
  </sheetPr>
  <dimension ref="D1:R1"/>
  <sheetViews>
    <sheetView zoomScaleNormal="100" workbookViewId="0"/>
  </sheetViews>
  <sheetFormatPr defaultRowHeight="14.4"/>
  <sheetData>
    <row r="1" spans="4:18">
      <c r="D1" s="30" t="s">
        <v>112</v>
      </c>
      <c r="E1" s="31"/>
      <c r="Q1" s="30" t="s">
        <v>113</v>
      </c>
      <c r="R1" s="3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5109-279F-4939-BF57-A016B99B9F81}">
  <sheetPr>
    <tabColor rgb="FF00B050"/>
  </sheetPr>
  <dimension ref="G2:W2"/>
  <sheetViews>
    <sheetView zoomScaleNormal="100" workbookViewId="0">
      <selection activeCell="A14" sqref="A14"/>
    </sheetView>
  </sheetViews>
  <sheetFormatPr defaultRowHeight="14.4"/>
  <sheetData>
    <row r="2" spans="7:23">
      <c r="G2" s="30" t="s">
        <v>114</v>
      </c>
      <c r="H2" s="31"/>
      <c r="V2" s="30" t="s">
        <v>111</v>
      </c>
      <c r="W2" s="31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0083ea0-d5c2-4bae-a1e6-6b230f3028b4}" enabled="1" method="Standard" siteId="{adc6e70c-c575-40a4-9676-24da4a1fdce9}" removed="0"/>
  <clbl:label id="{413c6f2c-219a-4692-97d3-f2b4d80281e7}" enabled="0" method="" siteId="{413c6f2c-219a-4692-97d3-f2b4d80281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Upper Transect (T1)</vt:lpstr>
      <vt:lpstr>Lower Transect (T2)</vt:lpstr>
      <vt:lpstr>Summary Tables and Figures</vt:lpstr>
      <vt:lpstr>Transect 1 Bankfull Photos</vt:lpstr>
      <vt:lpstr>Transect 2 Bankfull Photos</vt:lpstr>
    </vt:vector>
  </TitlesOfParts>
  <Company>Kleinschmidt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Wechsler</dc:creator>
  <cp:lastModifiedBy>Paye, Laura</cp:lastModifiedBy>
  <dcterms:created xsi:type="dcterms:W3CDTF">2011-05-23T20:36:42Z</dcterms:created>
  <dcterms:modified xsi:type="dcterms:W3CDTF">2026-09-24T15:24:46Z</dcterms:modified>
</cp:coreProperties>
</file>